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perez\Desktop\Website Updates\"/>
    </mc:Choice>
  </mc:AlternateContent>
  <xr:revisionPtr revIDLastSave="0" documentId="8_{DB09C4EE-A0E1-405F-AF66-91256AE18276}" xr6:coauthVersionLast="45" xr6:coauthVersionMax="45" xr10:uidLastSave="{00000000-0000-0000-0000-000000000000}"/>
  <bookViews>
    <workbookView xWindow="-110" yWindow="-110" windowWidth="19420" windowHeight="10420" activeTab="2" xr2:uid="{55A6FC95-BD1C-4AC9-9971-2CB0CE3DC9EC}"/>
  </bookViews>
  <sheets>
    <sheet name="Decimal to Binary" sheetId="8" r:id="rId1"/>
    <sheet name="Bit-mapping" sheetId="1" r:id="rId2"/>
    <sheet name="Address Mapping" sheetId="9"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8" l="1"/>
  <c r="AG140" i="9" l="1"/>
  <c r="K106" i="9" l="1"/>
  <c r="K109" i="9" s="1"/>
  <c r="T106" i="9"/>
  <c r="T109" i="9" s="1"/>
  <c r="AC106" i="9"/>
  <c r="AC109" i="9" s="1"/>
  <c r="AK99" i="9"/>
  <c r="K124" i="9"/>
  <c r="K125" i="9" s="1"/>
  <c r="T124" i="9"/>
  <c r="T125" i="9" s="1"/>
  <c r="AC124" i="9"/>
  <c r="AC125" i="9" s="1"/>
  <c r="U20" i="9"/>
  <c r="L20" i="9"/>
  <c r="AK118" i="9" l="1"/>
  <c r="C60" i="9"/>
  <c r="C140" i="9"/>
  <c r="C51" i="9" l="1"/>
  <c r="O97" i="9" s="1"/>
  <c r="Q100" i="9" s="1"/>
  <c r="K81" i="9"/>
  <c r="T81" i="9"/>
  <c r="AC81" i="9"/>
  <c r="K80" i="9"/>
  <c r="T80" i="9"/>
  <c r="AC80" i="9"/>
  <c r="U101" i="9" l="1"/>
  <c r="R101" i="9"/>
  <c r="O116" i="9"/>
  <c r="O119" i="9" s="1"/>
  <c r="C17" i="9"/>
  <c r="AA122" i="9" l="1"/>
  <c r="Y103" i="9"/>
  <c r="R103" i="9"/>
  <c r="L103" i="9"/>
  <c r="W103" i="9"/>
  <c r="P103" i="9"/>
  <c r="AA103" i="9"/>
  <c r="U103" i="9"/>
  <c r="N103" i="9"/>
  <c r="Z103" i="9"/>
  <c r="S103" i="9"/>
  <c r="M103" i="9"/>
  <c r="X103" i="9"/>
  <c r="Q103" i="9"/>
  <c r="AB103" i="9"/>
  <c r="V103" i="9"/>
  <c r="O103" i="9"/>
  <c r="O122" i="9"/>
  <c r="C124" i="9"/>
  <c r="C106" i="9"/>
  <c r="M122" i="9"/>
  <c r="AB122" i="9"/>
  <c r="P122" i="9"/>
  <c r="Z122" i="9"/>
  <c r="X122" i="9"/>
  <c r="V122" i="9"/>
  <c r="L122" i="9"/>
  <c r="R120" i="9"/>
  <c r="N122" i="9"/>
  <c r="Y122" i="9"/>
  <c r="W122" i="9"/>
  <c r="R122" i="9"/>
  <c r="U122" i="9"/>
  <c r="U120" i="9"/>
  <c r="S122" i="9"/>
  <c r="Q122" i="9"/>
  <c r="C35" i="9"/>
  <c r="C81" i="9"/>
  <c r="C82" i="9" s="1"/>
  <c r="K64" i="9"/>
  <c r="K66" i="9" s="1"/>
  <c r="T64" i="9"/>
  <c r="T66" i="9" s="1"/>
  <c r="AC64" i="9"/>
  <c r="AC66" i="9" s="1"/>
  <c r="C109" i="9" l="1"/>
  <c r="C107" i="9"/>
  <c r="C142" i="9"/>
  <c r="C125" i="9"/>
  <c r="C126" i="9"/>
  <c r="C146" i="9"/>
  <c r="AK16" i="9" l="1"/>
  <c r="AK15" i="9"/>
  <c r="AJ16" i="9" s="1"/>
  <c r="AB16" i="9"/>
  <c r="AB62" i="9" s="1"/>
  <c r="AB99" i="9" s="1"/>
  <c r="AB15" i="9"/>
  <c r="AA15" i="9" s="1"/>
  <c r="S16" i="9"/>
  <c r="S62" i="9" s="1"/>
  <c r="S99" i="9" s="1"/>
  <c r="S15" i="9"/>
  <c r="R16" i="9" s="1"/>
  <c r="R62" i="9" s="1"/>
  <c r="R99" i="9" s="1"/>
  <c r="J16" i="9"/>
  <c r="J62" i="9" s="1"/>
  <c r="J99" i="9" s="1"/>
  <c r="J15" i="9"/>
  <c r="I16" i="9" s="1"/>
  <c r="I62" i="9" s="1"/>
  <c r="I99" i="9" s="1"/>
  <c r="AB118" i="9" l="1"/>
  <c r="R118" i="9"/>
  <c r="S118" i="9"/>
  <c r="I118" i="9"/>
  <c r="J118" i="9"/>
  <c r="AB80" i="9"/>
  <c r="S80" i="9"/>
  <c r="R80" i="9"/>
  <c r="I80" i="9"/>
  <c r="J80" i="9"/>
  <c r="AJ62" i="9"/>
  <c r="AJ99" i="9" s="1"/>
  <c r="AK80" i="9"/>
  <c r="AA16" i="9"/>
  <c r="AA62" i="9" s="1"/>
  <c r="AA99" i="9" s="1"/>
  <c r="AJ15" i="9"/>
  <c r="AI16" i="9" s="1"/>
  <c r="AI62" i="9" s="1"/>
  <c r="AI99" i="9" s="1"/>
  <c r="Z16" i="9"/>
  <c r="Z62" i="9" s="1"/>
  <c r="Z99" i="9" s="1"/>
  <c r="Z15" i="9"/>
  <c r="R15" i="9"/>
  <c r="AJ118" i="9" l="1"/>
  <c r="Z118" i="9"/>
  <c r="AI118" i="9"/>
  <c r="AA118" i="9"/>
  <c r="AJ80" i="9"/>
  <c r="AI80" i="9"/>
  <c r="AA80" i="9"/>
  <c r="Z80" i="9"/>
  <c r="AI15" i="9"/>
  <c r="AH15" i="9" s="1"/>
  <c r="Y15" i="9"/>
  <c r="Y16" i="9"/>
  <c r="Y62" i="9" s="1"/>
  <c r="Y99" i="9" s="1"/>
  <c r="Q16" i="9"/>
  <c r="Q62" i="9" s="1"/>
  <c r="Q99" i="9" s="1"/>
  <c r="Q15" i="9"/>
  <c r="Q118" i="9" l="1"/>
  <c r="Y118" i="9"/>
  <c r="Y80" i="9"/>
  <c r="Q80" i="9"/>
  <c r="AH16" i="9"/>
  <c r="AH62" i="9" s="1"/>
  <c r="AH99" i="9" s="1"/>
  <c r="AG15" i="9"/>
  <c r="AG16" i="9"/>
  <c r="AG62" i="9" s="1"/>
  <c r="AG99" i="9" s="1"/>
  <c r="X15" i="9"/>
  <c r="X16" i="9"/>
  <c r="X62" i="9" s="1"/>
  <c r="X99" i="9" s="1"/>
  <c r="P16" i="9"/>
  <c r="P62" i="9" s="1"/>
  <c r="P99" i="9" s="1"/>
  <c r="P15" i="9"/>
  <c r="AH118" i="9" l="1"/>
  <c r="P118" i="9"/>
  <c r="X118" i="9"/>
  <c r="AG118" i="9"/>
  <c r="AH80" i="9"/>
  <c r="AG80" i="9"/>
  <c r="X80" i="9"/>
  <c r="P80" i="9"/>
  <c r="AF15" i="9"/>
  <c r="AF16" i="9"/>
  <c r="AF62" i="9" s="1"/>
  <c r="AF99" i="9" s="1"/>
  <c r="W15" i="9"/>
  <c r="W16" i="9"/>
  <c r="W62" i="9" s="1"/>
  <c r="W99" i="9" s="1"/>
  <c r="O15" i="9"/>
  <c r="O16" i="9"/>
  <c r="O62" i="9" s="1"/>
  <c r="O99" i="9" s="1"/>
  <c r="O118" i="9" l="1"/>
  <c r="W118" i="9"/>
  <c r="AF118" i="9"/>
  <c r="AF80" i="9"/>
  <c r="W80" i="9"/>
  <c r="O80" i="9"/>
  <c r="AE16" i="9"/>
  <c r="AE62" i="9" s="1"/>
  <c r="AE99" i="9" s="1"/>
  <c r="AE15" i="9"/>
  <c r="V16" i="9"/>
  <c r="V62" i="9" s="1"/>
  <c r="V99" i="9" s="1"/>
  <c r="V15" i="9"/>
  <c r="N15" i="9"/>
  <c r="N16" i="9"/>
  <c r="N62" i="9" s="1"/>
  <c r="N99" i="9" s="1"/>
  <c r="AE118" i="9" l="1"/>
  <c r="N118" i="9"/>
  <c r="V118" i="9"/>
  <c r="AE80" i="9"/>
  <c r="V80" i="9"/>
  <c r="N80" i="9"/>
  <c r="AD16" i="9"/>
  <c r="AD62" i="9" s="1"/>
  <c r="AD99" i="9" s="1"/>
  <c r="AD15" i="9"/>
  <c r="U15" i="9"/>
  <c r="U16" i="9"/>
  <c r="U62" i="9" s="1"/>
  <c r="U99" i="9" s="1"/>
  <c r="M16" i="9"/>
  <c r="M62" i="9" s="1"/>
  <c r="M99" i="9" s="1"/>
  <c r="M15" i="9"/>
  <c r="AD118" i="9" l="1"/>
  <c r="M118" i="9"/>
  <c r="U118" i="9"/>
  <c r="AD80" i="9"/>
  <c r="U80" i="9"/>
  <c r="M80" i="9"/>
  <c r="L16" i="9"/>
  <c r="L62" i="9" s="1"/>
  <c r="L99" i="9" s="1"/>
  <c r="L15" i="9"/>
  <c r="L118" i="9" l="1"/>
  <c r="L80" i="9"/>
  <c r="I15" i="9"/>
  <c r="AK17" i="9"/>
  <c r="AK106" i="9" s="1"/>
  <c r="AJ17" i="9"/>
  <c r="AJ106" i="9" s="1"/>
  <c r="AI17" i="9"/>
  <c r="AI106" i="9" s="1"/>
  <c r="AH17" i="9"/>
  <c r="AH106" i="9" s="1"/>
  <c r="AG17" i="9"/>
  <c r="AF17" i="9"/>
  <c r="AE17" i="9"/>
  <c r="AD17" i="9"/>
  <c r="AD106" i="9" s="1"/>
  <c r="AB17" i="9"/>
  <c r="AB106" i="9" s="1"/>
  <c r="AB107" i="9" s="1"/>
  <c r="AA17" i="9"/>
  <c r="AA106" i="9" s="1"/>
  <c r="AA107" i="9" s="1"/>
  <c r="Z17" i="9"/>
  <c r="Z106" i="9" s="1"/>
  <c r="Z107" i="9" s="1"/>
  <c r="Y17" i="9"/>
  <c r="X17" i="9"/>
  <c r="X106" i="9" s="1"/>
  <c r="X107" i="9" s="1"/>
  <c r="W17" i="9"/>
  <c r="W106" i="9" s="1"/>
  <c r="W107" i="9" s="1"/>
  <c r="V17" i="9"/>
  <c r="V106" i="9" s="1"/>
  <c r="V107" i="9" s="1"/>
  <c r="U17" i="9"/>
  <c r="U106" i="9" s="1"/>
  <c r="U107" i="9" s="1"/>
  <c r="S17" i="9"/>
  <c r="S106" i="9" s="1"/>
  <c r="R17" i="9"/>
  <c r="Q17" i="9"/>
  <c r="P17" i="9"/>
  <c r="P106" i="9" s="1"/>
  <c r="O17" i="9"/>
  <c r="O106" i="9" s="1"/>
  <c r="N17" i="9"/>
  <c r="N106" i="9" s="1"/>
  <c r="M17" i="9"/>
  <c r="M106" i="9" s="1"/>
  <c r="L17" i="9"/>
  <c r="J17" i="9"/>
  <c r="J106" i="9" s="1"/>
  <c r="I17" i="9"/>
  <c r="I106" i="9" s="1"/>
  <c r="H17" i="9"/>
  <c r="H106" i="9" s="1"/>
  <c r="G17" i="9"/>
  <c r="G106" i="9" s="1"/>
  <c r="F17" i="9"/>
  <c r="F106" i="9" s="1"/>
  <c r="E17" i="9"/>
  <c r="D17" i="9"/>
  <c r="D106" i="9" s="1"/>
  <c r="AD9" i="9"/>
  <c r="U9" i="9"/>
  <c r="L9" i="9"/>
  <c r="C9" i="9"/>
  <c r="AK107" i="9" l="1"/>
  <c r="AK109" i="9"/>
  <c r="AD107" i="9"/>
  <c r="AD109" i="9"/>
  <c r="AH107" i="9"/>
  <c r="AH109" i="9"/>
  <c r="AI107" i="9"/>
  <c r="AI109" i="9"/>
  <c r="AJ107" i="9"/>
  <c r="AJ109" i="9"/>
  <c r="H109" i="9"/>
  <c r="H107" i="9"/>
  <c r="O109" i="9"/>
  <c r="O107" i="9"/>
  <c r="I109" i="9"/>
  <c r="I107" i="9"/>
  <c r="P109" i="9"/>
  <c r="P107" i="9"/>
  <c r="D109" i="9"/>
  <c r="D107" i="9"/>
  <c r="J109" i="9"/>
  <c r="J107" i="9"/>
  <c r="F109" i="9"/>
  <c r="F107" i="9"/>
  <c r="M109" i="9"/>
  <c r="M107" i="9"/>
  <c r="S109" i="9"/>
  <c r="S107" i="9"/>
  <c r="G109" i="9"/>
  <c r="G107" i="9"/>
  <c r="N109" i="9"/>
  <c r="N107" i="9"/>
  <c r="W109" i="9"/>
  <c r="V109" i="9"/>
  <c r="AB109" i="9"/>
  <c r="X109" i="9"/>
  <c r="Z109" i="9"/>
  <c r="U109" i="9"/>
  <c r="AA109" i="9"/>
  <c r="Q124" i="9"/>
  <c r="Q106" i="9"/>
  <c r="AE124" i="9"/>
  <c r="AE106" i="9"/>
  <c r="AG124" i="9"/>
  <c r="AG106" i="9"/>
  <c r="E124" i="9"/>
  <c r="E106" i="9"/>
  <c r="L124" i="9"/>
  <c r="L106" i="9"/>
  <c r="R124" i="9"/>
  <c r="R106" i="9"/>
  <c r="Y124" i="9"/>
  <c r="Y106" i="9"/>
  <c r="Y107" i="9" s="1"/>
  <c r="AF124" i="9"/>
  <c r="AF106" i="9"/>
  <c r="G81" i="9"/>
  <c r="G82" i="9" s="1"/>
  <c r="G124" i="9"/>
  <c r="U81" i="9"/>
  <c r="U82" i="9" s="1"/>
  <c r="U124" i="9"/>
  <c r="AA81" i="9"/>
  <c r="AA82" i="9" s="1"/>
  <c r="AA124" i="9"/>
  <c r="AH81" i="9"/>
  <c r="AH83" i="9" s="1"/>
  <c r="AH85" i="9" s="1"/>
  <c r="AH124" i="9"/>
  <c r="O81" i="9"/>
  <c r="O82" i="9" s="1"/>
  <c r="O124" i="9"/>
  <c r="AJ81" i="9"/>
  <c r="AJ83" i="9" s="1"/>
  <c r="AJ85" i="9" s="1"/>
  <c r="AJ124" i="9"/>
  <c r="H81" i="9"/>
  <c r="H82" i="9" s="1"/>
  <c r="H124" i="9"/>
  <c r="AI81" i="9"/>
  <c r="AI82" i="9" s="1"/>
  <c r="AI124" i="9"/>
  <c r="P81" i="9"/>
  <c r="P82" i="9" s="1"/>
  <c r="P124" i="9"/>
  <c r="D81" i="9"/>
  <c r="D82" i="9" s="1"/>
  <c r="D124" i="9"/>
  <c r="J81" i="9"/>
  <c r="J82" i="9" s="1"/>
  <c r="J124" i="9"/>
  <c r="X81" i="9"/>
  <c r="X82" i="9" s="1"/>
  <c r="X124" i="9"/>
  <c r="AK81" i="9"/>
  <c r="AK83" i="9" s="1"/>
  <c r="AK85" i="9" s="1"/>
  <c r="AK124" i="9"/>
  <c r="N81" i="9"/>
  <c r="N82" i="9" s="1"/>
  <c r="N124" i="9"/>
  <c r="V81" i="9"/>
  <c r="V82" i="9" s="1"/>
  <c r="V124" i="9"/>
  <c r="AD81" i="9"/>
  <c r="AD82" i="9" s="1"/>
  <c r="AD124" i="9"/>
  <c r="AB81" i="9"/>
  <c r="AB82" i="9" s="1"/>
  <c r="AB124" i="9"/>
  <c r="I81" i="9"/>
  <c r="I82" i="9" s="1"/>
  <c r="I124" i="9"/>
  <c r="W81" i="9"/>
  <c r="W82" i="9" s="1"/>
  <c r="W124" i="9"/>
  <c r="F81" i="9"/>
  <c r="F82" i="9" s="1"/>
  <c r="F124" i="9"/>
  <c r="M81" i="9"/>
  <c r="M82" i="9" s="1"/>
  <c r="M124" i="9"/>
  <c r="S81" i="9"/>
  <c r="S82" i="9" s="1"/>
  <c r="S124" i="9"/>
  <c r="Z81" i="9"/>
  <c r="Z82" i="9" s="1"/>
  <c r="Z124" i="9"/>
  <c r="AG35" i="9"/>
  <c r="AG81" i="9"/>
  <c r="AE35" i="9"/>
  <c r="AE81" i="9"/>
  <c r="Q35" i="9"/>
  <c r="Q81" i="9"/>
  <c r="Q82" i="9" s="1"/>
  <c r="E35" i="9"/>
  <c r="E81" i="9"/>
  <c r="E82" i="9" s="1"/>
  <c r="L35" i="9"/>
  <c r="L81" i="9"/>
  <c r="L82" i="9" s="1"/>
  <c r="R35" i="9"/>
  <c r="R81" i="9"/>
  <c r="R82" i="9" s="1"/>
  <c r="Y35" i="9"/>
  <c r="Y81" i="9"/>
  <c r="Y82" i="9" s="1"/>
  <c r="AF35" i="9"/>
  <c r="AF81" i="9"/>
  <c r="H64" i="9"/>
  <c r="H35" i="9"/>
  <c r="O64" i="9"/>
  <c r="O66" i="9" s="1"/>
  <c r="O35" i="9"/>
  <c r="V64" i="9"/>
  <c r="V66" i="9" s="1"/>
  <c r="V35" i="9"/>
  <c r="AB64" i="9"/>
  <c r="AB66" i="9" s="1"/>
  <c r="AB35" i="9"/>
  <c r="AI64" i="9"/>
  <c r="AI66" i="9" s="1"/>
  <c r="AI35" i="9"/>
  <c r="I64" i="9"/>
  <c r="I66" i="9" s="1"/>
  <c r="I35" i="9"/>
  <c r="P64" i="9"/>
  <c r="P66" i="9" s="1"/>
  <c r="P35" i="9"/>
  <c r="W64" i="9"/>
  <c r="W66" i="9" s="1"/>
  <c r="W35" i="9"/>
  <c r="AD64" i="9"/>
  <c r="AD66" i="9" s="1"/>
  <c r="AD35" i="9"/>
  <c r="AJ64" i="9"/>
  <c r="AJ66" i="9" s="1"/>
  <c r="AJ35" i="9"/>
  <c r="G64" i="9"/>
  <c r="G35" i="9"/>
  <c r="N64" i="9"/>
  <c r="N66" i="9" s="1"/>
  <c r="N35" i="9"/>
  <c r="U64" i="9"/>
  <c r="U66" i="9" s="1"/>
  <c r="U35" i="9"/>
  <c r="AA64" i="9"/>
  <c r="AA66" i="9" s="1"/>
  <c r="AA35" i="9"/>
  <c r="AH64" i="9"/>
  <c r="AH66" i="9" s="1"/>
  <c r="AH35" i="9"/>
  <c r="D64" i="9"/>
  <c r="D35" i="9"/>
  <c r="J64" i="9"/>
  <c r="J66" i="9" s="1"/>
  <c r="J35" i="9"/>
  <c r="AK26" i="9"/>
  <c r="AK35" i="9"/>
  <c r="F64" i="9"/>
  <c r="F35" i="9"/>
  <c r="M64" i="9"/>
  <c r="M66" i="9" s="1"/>
  <c r="M35" i="9"/>
  <c r="S64" i="9"/>
  <c r="S66" i="9" s="1"/>
  <c r="S35" i="9"/>
  <c r="Z64" i="9"/>
  <c r="Z66" i="9" s="1"/>
  <c r="Z35" i="9"/>
  <c r="X64" i="9"/>
  <c r="X66" i="9" s="1"/>
  <c r="X35" i="9"/>
  <c r="Y18" i="9"/>
  <c r="Y64" i="9"/>
  <c r="Y66" i="9" s="1"/>
  <c r="AG26" i="9"/>
  <c r="AG64" i="9"/>
  <c r="AG66" i="9" s="1"/>
  <c r="R18" i="9"/>
  <c r="R64" i="9"/>
  <c r="R66" i="9" s="1"/>
  <c r="Q18" i="9"/>
  <c r="Q64" i="9"/>
  <c r="Q66" i="9" s="1"/>
  <c r="AE26" i="9"/>
  <c r="AE64" i="9"/>
  <c r="AE66" i="9" s="1"/>
  <c r="E18" i="9"/>
  <c r="E64" i="9"/>
  <c r="L18" i="9"/>
  <c r="L64" i="9"/>
  <c r="L66" i="9" s="1"/>
  <c r="C32" i="9"/>
  <c r="C64" i="9"/>
  <c r="AF26" i="9"/>
  <c r="AF64" i="9"/>
  <c r="AF66" i="9" s="1"/>
  <c r="H15" i="9"/>
  <c r="H16" i="9"/>
  <c r="H62" i="9" s="1"/>
  <c r="H99" i="9" s="1"/>
  <c r="V26" i="9"/>
  <c r="O26" i="9"/>
  <c r="P26" i="9"/>
  <c r="W26" i="9"/>
  <c r="N26" i="9"/>
  <c r="AA26" i="9"/>
  <c r="AK18" i="9"/>
  <c r="AD25" i="9"/>
  <c r="AB26" i="9"/>
  <c r="L32" i="9"/>
  <c r="M32" i="9" s="1"/>
  <c r="AF18" i="9"/>
  <c r="AI26" i="9"/>
  <c r="D26" i="9"/>
  <c r="J26" i="9"/>
  <c r="X26" i="9"/>
  <c r="D18" i="9"/>
  <c r="X18" i="9"/>
  <c r="AD26" i="9"/>
  <c r="AJ26" i="9"/>
  <c r="Q26" i="9"/>
  <c r="U23" i="9"/>
  <c r="J18" i="9"/>
  <c r="AE18" i="9"/>
  <c r="AH26" i="9"/>
  <c r="D32" i="9"/>
  <c r="E32" i="9" s="1"/>
  <c r="F32" i="9" s="1"/>
  <c r="G32" i="9" s="1"/>
  <c r="H32" i="9" s="1"/>
  <c r="I32" i="9" s="1"/>
  <c r="J32" i="9" s="1"/>
  <c r="G26" i="9"/>
  <c r="E26" i="9"/>
  <c r="R26" i="9"/>
  <c r="Y26" i="9"/>
  <c r="U26" i="9"/>
  <c r="H26" i="9"/>
  <c r="F26" i="9"/>
  <c r="M26" i="9"/>
  <c r="S26" i="9"/>
  <c r="Z26" i="9"/>
  <c r="G18" i="9"/>
  <c r="N18" i="9"/>
  <c r="U18" i="9"/>
  <c r="AA18" i="9"/>
  <c r="AH18" i="9"/>
  <c r="L23" i="9"/>
  <c r="C31" i="9"/>
  <c r="D31" i="9" s="1"/>
  <c r="E31" i="9" s="1"/>
  <c r="F31" i="9" s="1"/>
  <c r="G31" i="9" s="1"/>
  <c r="H31" i="9" s="1"/>
  <c r="I31" i="9" s="1"/>
  <c r="J31" i="9" s="1"/>
  <c r="L31" i="9" s="1"/>
  <c r="M31" i="9" s="1"/>
  <c r="N31" i="9" s="1"/>
  <c r="O31" i="9" s="1"/>
  <c r="P31" i="9" s="1"/>
  <c r="Q31" i="9" s="1"/>
  <c r="R31" i="9" s="1"/>
  <c r="S31" i="9" s="1"/>
  <c r="U31" i="9" s="1"/>
  <c r="V31" i="9" s="1"/>
  <c r="W31" i="9" s="1"/>
  <c r="X31" i="9" s="1"/>
  <c r="Y31" i="9" s="1"/>
  <c r="Z31" i="9" s="1"/>
  <c r="AA31" i="9" s="1"/>
  <c r="AB31" i="9" s="1"/>
  <c r="AD31" i="9"/>
  <c r="AE31" i="9" s="1"/>
  <c r="AF31" i="9" s="1"/>
  <c r="AG31" i="9" s="1"/>
  <c r="AH31" i="9" s="1"/>
  <c r="AI31" i="9" s="1"/>
  <c r="AJ31" i="9" s="1"/>
  <c r="AK31" i="9" s="1"/>
  <c r="AK32" i="9" s="1"/>
  <c r="U32" i="9"/>
  <c r="V32" i="9" s="1"/>
  <c r="W32" i="9" s="1"/>
  <c r="X32" i="9" s="1"/>
  <c r="Y32" i="9" s="1"/>
  <c r="Z32" i="9" s="1"/>
  <c r="AA32" i="9" s="1"/>
  <c r="AB32" i="9" s="1"/>
  <c r="F18" i="9"/>
  <c r="M18" i="9"/>
  <c r="S18" i="9"/>
  <c r="Z18" i="9"/>
  <c r="AG18" i="9"/>
  <c r="I26" i="9"/>
  <c r="H18" i="9"/>
  <c r="O18" i="9"/>
  <c r="V18" i="9"/>
  <c r="AB18" i="9"/>
  <c r="AI18" i="9"/>
  <c r="L26" i="9"/>
  <c r="C23" i="9"/>
  <c r="C26" i="9"/>
  <c r="C18" i="9"/>
  <c r="I18" i="9"/>
  <c r="P18" i="9"/>
  <c r="W18" i="9"/>
  <c r="AD18" i="9"/>
  <c r="AJ18" i="9"/>
  <c r="AD23" i="9"/>
  <c r="K12" i="8"/>
  <c r="J13" i="8" s="1"/>
  <c r="J15" i="8" s="1"/>
  <c r="K13" i="8"/>
  <c r="K15" i="8" s="1"/>
  <c r="AF109" i="9" l="1"/>
  <c r="AF107" i="9"/>
  <c r="AE109" i="9"/>
  <c r="AE107" i="9"/>
  <c r="AG109" i="9"/>
  <c r="AG107" i="9"/>
  <c r="E109" i="9"/>
  <c r="E107" i="9"/>
  <c r="Q109" i="9"/>
  <c r="Q107" i="9"/>
  <c r="R109" i="9"/>
  <c r="R107" i="9"/>
  <c r="L109" i="9"/>
  <c r="L107" i="9"/>
  <c r="Y109" i="9"/>
  <c r="W125" i="9"/>
  <c r="W126" i="9"/>
  <c r="AD125" i="9"/>
  <c r="AD126" i="9"/>
  <c r="AK125" i="9"/>
  <c r="AK126" i="9"/>
  <c r="D125" i="9"/>
  <c r="D126" i="9"/>
  <c r="H125" i="9"/>
  <c r="H126" i="9"/>
  <c r="AH125" i="9"/>
  <c r="AH126" i="9"/>
  <c r="G125" i="9"/>
  <c r="G126" i="9"/>
  <c r="R125" i="9"/>
  <c r="R126" i="9"/>
  <c r="AG125" i="9"/>
  <c r="AG126" i="9"/>
  <c r="M125" i="9"/>
  <c r="M126" i="9"/>
  <c r="I125" i="9"/>
  <c r="I126" i="9"/>
  <c r="V125" i="9"/>
  <c r="V126" i="9"/>
  <c r="X125" i="9"/>
  <c r="X126" i="9"/>
  <c r="P125" i="9"/>
  <c r="P126" i="9"/>
  <c r="AJ125" i="9"/>
  <c r="AJ126" i="9"/>
  <c r="AA125" i="9"/>
  <c r="AA126" i="9"/>
  <c r="S125" i="9"/>
  <c r="S126" i="9"/>
  <c r="AF125" i="9"/>
  <c r="AF126" i="9"/>
  <c r="L125" i="9"/>
  <c r="L126" i="9"/>
  <c r="AE125" i="9"/>
  <c r="AE126" i="9"/>
  <c r="Z125" i="9"/>
  <c r="Z126" i="9"/>
  <c r="F125" i="9"/>
  <c r="F126" i="9"/>
  <c r="AB125" i="9"/>
  <c r="AB126" i="9"/>
  <c r="N125" i="9"/>
  <c r="N126" i="9"/>
  <c r="J125" i="9"/>
  <c r="J126" i="9"/>
  <c r="AI125" i="9"/>
  <c r="AI126" i="9"/>
  <c r="O125" i="9"/>
  <c r="O126" i="9"/>
  <c r="U125" i="9"/>
  <c r="U126" i="9"/>
  <c r="Y125" i="9"/>
  <c r="Y126" i="9"/>
  <c r="E125" i="9"/>
  <c r="E126" i="9"/>
  <c r="Q125" i="9"/>
  <c r="Q126" i="9"/>
  <c r="AH82" i="9"/>
  <c r="AK82" i="9"/>
  <c r="S83" i="9"/>
  <c r="S85" i="9" s="1"/>
  <c r="W83" i="9"/>
  <c r="W85" i="9" s="1"/>
  <c r="AD83" i="9"/>
  <c r="AD85" i="9" s="1"/>
  <c r="O83" i="9"/>
  <c r="O85" i="9" s="1"/>
  <c r="U83" i="9"/>
  <c r="U85" i="9" s="1"/>
  <c r="Z83" i="9"/>
  <c r="Z85" i="9" s="1"/>
  <c r="P83" i="9"/>
  <c r="P85" i="9" s="1"/>
  <c r="AB83" i="9"/>
  <c r="AB85" i="9" s="1"/>
  <c r="J83" i="9"/>
  <c r="J85" i="9" s="1"/>
  <c r="N83" i="9"/>
  <c r="N85" i="9" s="1"/>
  <c r="AI83" i="9"/>
  <c r="AI85" i="9" s="1"/>
  <c r="AA83" i="9"/>
  <c r="AA85" i="9" s="1"/>
  <c r="X83" i="9"/>
  <c r="X85" i="9" s="1"/>
  <c r="AJ82" i="9"/>
  <c r="I83" i="9"/>
  <c r="I85" i="9" s="1"/>
  <c r="M83" i="9"/>
  <c r="M85" i="9" s="1"/>
  <c r="V83" i="9"/>
  <c r="V85" i="9" s="1"/>
  <c r="H118" i="9"/>
  <c r="H80" i="9"/>
  <c r="H83" i="9" s="1"/>
  <c r="H85" i="9" s="1"/>
  <c r="AG83" i="9"/>
  <c r="AG85" i="9" s="1"/>
  <c r="AG82" i="9"/>
  <c r="AF82" i="9"/>
  <c r="AF83" i="9"/>
  <c r="AF85" i="9" s="1"/>
  <c r="AE82" i="9"/>
  <c r="AE83" i="9"/>
  <c r="AE85" i="9" s="1"/>
  <c r="Y83" i="9"/>
  <c r="Y85" i="9" s="1"/>
  <c r="R83" i="9"/>
  <c r="R85" i="9" s="1"/>
  <c r="Q83" i="9"/>
  <c r="Q85" i="9" s="1"/>
  <c r="L83" i="9"/>
  <c r="L85" i="9" s="1"/>
  <c r="L36" i="9"/>
  <c r="C36" i="9"/>
  <c r="U36" i="9"/>
  <c r="AD36" i="9"/>
  <c r="H66" i="9"/>
  <c r="U67" i="9"/>
  <c r="AD67" i="9"/>
  <c r="L67" i="9"/>
  <c r="AJ32" i="9"/>
  <c r="AG32" i="9"/>
  <c r="AI32" i="9"/>
  <c r="AH32" i="9"/>
  <c r="G15" i="9"/>
  <c r="G16" i="9"/>
  <c r="G62" i="9" s="1"/>
  <c r="G99" i="9" s="1"/>
  <c r="AF32" i="9"/>
  <c r="AD27" i="9"/>
  <c r="AE32" i="9"/>
  <c r="AD32" i="9"/>
  <c r="L27" i="9"/>
  <c r="U27" i="9"/>
  <c r="C27" i="9"/>
  <c r="L19" i="9"/>
  <c r="L25" i="9" s="1"/>
  <c r="N32" i="9"/>
  <c r="O32" i="9" s="1"/>
  <c r="P32" i="9" s="1"/>
  <c r="Q32" i="9" s="1"/>
  <c r="R32" i="9" s="1"/>
  <c r="S32" i="9" s="1"/>
  <c r="U33" i="9"/>
  <c r="U19" i="9"/>
  <c r="AD19" i="9"/>
  <c r="AD24" i="9" s="1"/>
  <c r="AD28" i="9" s="1"/>
  <c r="C33" i="9"/>
  <c r="W21" i="9"/>
  <c r="P21" i="9"/>
  <c r="I21" i="9"/>
  <c r="C21" i="9"/>
  <c r="Y21" i="9"/>
  <c r="R21" i="9"/>
  <c r="L21" i="9"/>
  <c r="E21" i="9"/>
  <c r="X21" i="9"/>
  <c r="Q21" i="9"/>
  <c r="J21" i="9"/>
  <c r="AB21" i="9"/>
  <c r="V21" i="9"/>
  <c r="O21" i="9"/>
  <c r="H21" i="9"/>
  <c r="Z21" i="9"/>
  <c r="S21" i="9"/>
  <c r="M21" i="9"/>
  <c r="F21" i="9"/>
  <c r="AA21" i="9"/>
  <c r="U21" i="9"/>
  <c r="N21" i="9"/>
  <c r="G21" i="9"/>
  <c r="D21" i="9"/>
  <c r="C19" i="9"/>
  <c r="J12" i="8"/>
  <c r="M111" i="9" l="1"/>
  <c r="Q111" i="9" s="1"/>
  <c r="M131" i="9"/>
  <c r="O131" i="9" s="1"/>
  <c r="AD150" i="9" s="1"/>
  <c r="U142" i="9"/>
  <c r="Q123" i="9"/>
  <c r="N104" i="9"/>
  <c r="U87" i="9"/>
  <c r="G118" i="9"/>
  <c r="AD87" i="9"/>
  <c r="L87" i="9"/>
  <c r="G66" i="9"/>
  <c r="G80" i="9"/>
  <c r="G83" i="9" s="1"/>
  <c r="G85" i="9" s="1"/>
  <c r="AD33" i="9"/>
  <c r="F15" i="9"/>
  <c r="F16" i="9"/>
  <c r="F62" i="9" s="1"/>
  <c r="F99" i="9" s="1"/>
  <c r="L24" i="9"/>
  <c r="L29" i="9" s="1"/>
  <c r="U22" i="9"/>
  <c r="L22" i="9"/>
  <c r="C24" i="9"/>
  <c r="C25" i="9"/>
  <c r="L33" i="9"/>
  <c r="C22" i="9"/>
  <c r="U24" i="9"/>
  <c r="U25" i="9"/>
  <c r="I12" i="8"/>
  <c r="I13" i="8"/>
  <c r="I15" i="8" s="1"/>
  <c r="C13" i="1"/>
  <c r="L150" i="9" l="1"/>
  <c r="F118" i="9"/>
  <c r="F66" i="9"/>
  <c r="F80" i="9"/>
  <c r="F83" i="9" s="1"/>
  <c r="F85" i="9" s="1"/>
  <c r="AL33" i="9"/>
  <c r="L28" i="9"/>
  <c r="E15" i="9"/>
  <c r="E16" i="9"/>
  <c r="E62" i="9" s="1"/>
  <c r="E99" i="9" s="1"/>
  <c r="U28" i="9"/>
  <c r="U29" i="9"/>
  <c r="C29" i="9"/>
  <c r="C28" i="9"/>
  <c r="H13" i="8"/>
  <c r="H15" i="8" s="1"/>
  <c r="H12" i="8"/>
  <c r="E118" i="9" l="1"/>
  <c r="E66" i="9"/>
  <c r="E80" i="9"/>
  <c r="E83" i="9" s="1"/>
  <c r="E85" i="9" s="1"/>
  <c r="D15" i="9"/>
  <c r="D16" i="9"/>
  <c r="D62" i="9" s="1"/>
  <c r="D99" i="9" s="1"/>
  <c r="G12" i="8"/>
  <c r="G13" i="8"/>
  <c r="G15" i="8" s="1"/>
  <c r="AD9" i="1"/>
  <c r="U9" i="1"/>
  <c r="L9" i="1"/>
  <c r="C9" i="1"/>
  <c r="D118" i="9" l="1"/>
  <c r="D66" i="9"/>
  <c r="D80" i="9"/>
  <c r="D83" i="9" s="1"/>
  <c r="D85" i="9" s="1"/>
  <c r="C15" i="9"/>
  <c r="C16" i="9"/>
  <c r="C62" i="9" s="1"/>
  <c r="C99" i="9" s="1"/>
  <c r="F12" i="8"/>
  <c r="F13" i="8"/>
  <c r="F15" i="8" s="1"/>
  <c r="AD13" i="1"/>
  <c r="C21" i="1"/>
  <c r="D21" i="1"/>
  <c r="E21" i="1"/>
  <c r="F21" i="1"/>
  <c r="G21" i="1"/>
  <c r="H21" i="1"/>
  <c r="I21" i="1"/>
  <c r="J21" i="1"/>
  <c r="L21" i="1"/>
  <c r="M21" i="1"/>
  <c r="N21" i="1"/>
  <c r="O21" i="1"/>
  <c r="P21" i="1"/>
  <c r="Q21" i="1"/>
  <c r="R21" i="1"/>
  <c r="S21" i="1"/>
  <c r="U21" i="1"/>
  <c r="V21" i="1"/>
  <c r="W21" i="1"/>
  <c r="X21" i="1"/>
  <c r="Y21" i="1"/>
  <c r="Z21" i="1"/>
  <c r="AA21" i="1"/>
  <c r="AB21" i="1"/>
  <c r="AD21" i="1"/>
  <c r="AE21" i="1"/>
  <c r="AF21" i="1"/>
  <c r="AG21" i="1"/>
  <c r="AH21" i="1"/>
  <c r="AI21" i="1"/>
  <c r="AI35" i="1" s="1"/>
  <c r="AJ21" i="1"/>
  <c r="AJ35" i="1" s="1"/>
  <c r="AK21" i="1"/>
  <c r="AK35" i="1" s="1"/>
  <c r="C118" i="9" l="1"/>
  <c r="C66" i="9"/>
  <c r="C67" i="9" s="1"/>
  <c r="C80" i="9"/>
  <c r="C83" i="9" s="1"/>
  <c r="C85" i="9" s="1"/>
  <c r="C87" i="9" s="1"/>
  <c r="E13" i="8"/>
  <c r="E15" i="8" s="1"/>
  <c r="E12" i="8"/>
  <c r="C26" i="1"/>
  <c r="AD26" i="1"/>
  <c r="U26" i="1"/>
  <c r="L26" i="1"/>
  <c r="AD34" i="1"/>
  <c r="AD35" i="1" s="1"/>
  <c r="U35" i="1"/>
  <c r="V35" i="1" s="1"/>
  <c r="W35" i="1" s="1"/>
  <c r="X35" i="1" s="1"/>
  <c r="Y35" i="1" s="1"/>
  <c r="Z35" i="1" s="1"/>
  <c r="AA35" i="1" s="1"/>
  <c r="AB35" i="1" s="1"/>
  <c r="L35" i="1"/>
  <c r="M35" i="1" s="1"/>
  <c r="N35" i="1" s="1"/>
  <c r="O35" i="1" s="1"/>
  <c r="P35" i="1" s="1"/>
  <c r="Q35" i="1" s="1"/>
  <c r="R35" i="1" s="1"/>
  <c r="S35" i="1" s="1"/>
  <c r="C34" i="1"/>
  <c r="D34" i="1" s="1"/>
  <c r="E34" i="1" s="1"/>
  <c r="F34" i="1" s="1"/>
  <c r="G34" i="1" s="1"/>
  <c r="H34" i="1" s="1"/>
  <c r="I34" i="1" s="1"/>
  <c r="J34" i="1" s="1"/>
  <c r="L34" i="1" s="1"/>
  <c r="M34" i="1" s="1"/>
  <c r="N34" i="1" s="1"/>
  <c r="O34" i="1" s="1"/>
  <c r="P34" i="1" s="1"/>
  <c r="Q34" i="1" s="1"/>
  <c r="R34" i="1" s="1"/>
  <c r="S34" i="1" s="1"/>
  <c r="U34" i="1" s="1"/>
  <c r="C35" i="1"/>
  <c r="D35" i="1" s="1"/>
  <c r="E35" i="1" s="1"/>
  <c r="AJ22" i="1"/>
  <c r="AJ29" i="1"/>
  <c r="AF22" i="1"/>
  <c r="AA22" i="1"/>
  <c r="W22" i="1"/>
  <c r="R22" i="1"/>
  <c r="N22" i="1"/>
  <c r="I22" i="1"/>
  <c r="E22" i="1"/>
  <c r="AI22" i="1"/>
  <c r="AI29" i="1"/>
  <c r="Z22" i="1"/>
  <c r="V22" i="1"/>
  <c r="Q22" i="1"/>
  <c r="M22" i="1"/>
  <c r="H22" i="1"/>
  <c r="D22" i="1"/>
  <c r="AH22" i="1"/>
  <c r="AD22" i="1"/>
  <c r="Y22" i="1"/>
  <c r="U22" i="1"/>
  <c r="P22" i="1"/>
  <c r="L22" i="1"/>
  <c r="G22" i="1"/>
  <c r="C22" i="1"/>
  <c r="AK22" i="1"/>
  <c r="AK29" i="1"/>
  <c r="AG22" i="1"/>
  <c r="X22" i="1"/>
  <c r="S22" i="1"/>
  <c r="O22" i="1"/>
  <c r="J22" i="1"/>
  <c r="F22" i="1"/>
  <c r="AE22" i="1"/>
  <c r="AB22" i="1"/>
  <c r="AD28" i="1"/>
  <c r="AK13" i="1"/>
  <c r="AK14" i="1" s="1"/>
  <c r="AJ13" i="1"/>
  <c r="AJ14" i="1" s="1"/>
  <c r="AI13" i="1"/>
  <c r="AI14" i="1" s="1"/>
  <c r="AH13" i="1"/>
  <c r="AH14" i="1" s="1"/>
  <c r="AH29" i="1" s="1"/>
  <c r="AG13" i="1"/>
  <c r="AG14" i="1" s="1"/>
  <c r="AG29" i="1" s="1"/>
  <c r="AF13" i="1"/>
  <c r="AF14" i="1" s="1"/>
  <c r="AF29" i="1" s="1"/>
  <c r="AE13" i="1"/>
  <c r="AE14" i="1" s="1"/>
  <c r="AE29" i="1" s="1"/>
  <c r="AD14" i="1"/>
  <c r="AD29" i="1" s="1"/>
  <c r="AB13" i="1"/>
  <c r="AB14" i="1" s="1"/>
  <c r="AB29" i="1" s="1"/>
  <c r="AA13" i="1"/>
  <c r="AA14" i="1" s="1"/>
  <c r="AA29" i="1" s="1"/>
  <c r="Z13" i="1"/>
  <c r="Z14" i="1" s="1"/>
  <c r="Z29" i="1" s="1"/>
  <c r="Y13" i="1"/>
  <c r="Y14" i="1" s="1"/>
  <c r="Y29" i="1" s="1"/>
  <c r="X13" i="1"/>
  <c r="X14" i="1" s="1"/>
  <c r="X29" i="1" s="1"/>
  <c r="W13" i="1"/>
  <c r="W14" i="1" s="1"/>
  <c r="W29" i="1" s="1"/>
  <c r="V13" i="1"/>
  <c r="V14" i="1" s="1"/>
  <c r="V29" i="1" s="1"/>
  <c r="U13" i="1"/>
  <c r="U14" i="1" s="1"/>
  <c r="U29" i="1" s="1"/>
  <c r="S13" i="1"/>
  <c r="S14" i="1" s="1"/>
  <c r="S29" i="1" s="1"/>
  <c r="R13" i="1"/>
  <c r="R14" i="1" s="1"/>
  <c r="R29" i="1" s="1"/>
  <c r="Q13" i="1"/>
  <c r="Q14" i="1" s="1"/>
  <c r="Q29" i="1" s="1"/>
  <c r="P13" i="1"/>
  <c r="P14" i="1" s="1"/>
  <c r="P29" i="1" s="1"/>
  <c r="O13" i="1"/>
  <c r="O14" i="1" s="1"/>
  <c r="O29" i="1" s="1"/>
  <c r="N13" i="1"/>
  <c r="N14" i="1" s="1"/>
  <c r="N29" i="1" s="1"/>
  <c r="M13" i="1"/>
  <c r="M14" i="1" s="1"/>
  <c r="M29" i="1" s="1"/>
  <c r="L13" i="1"/>
  <c r="L14" i="1" s="1"/>
  <c r="L29" i="1" s="1"/>
  <c r="E13" i="1"/>
  <c r="E14" i="1" s="1"/>
  <c r="E15" i="1" s="1"/>
  <c r="F13" i="1"/>
  <c r="F14" i="1" s="1"/>
  <c r="F15" i="1" s="1"/>
  <c r="G13" i="1"/>
  <c r="G14" i="1" s="1"/>
  <c r="G15" i="1" s="1"/>
  <c r="H13" i="1"/>
  <c r="H14" i="1" s="1"/>
  <c r="H15" i="1" s="1"/>
  <c r="I13" i="1"/>
  <c r="I14" i="1" s="1"/>
  <c r="I15" i="1" s="1"/>
  <c r="J13" i="1"/>
  <c r="J14" i="1" s="1"/>
  <c r="J15" i="1" s="1"/>
  <c r="D13" i="1"/>
  <c r="C71" i="9" l="1"/>
  <c r="C150" i="9" s="1"/>
  <c r="C88" i="9"/>
  <c r="U150" i="9"/>
  <c r="D13" i="8"/>
  <c r="D15" i="8" s="1"/>
  <c r="C15" i="8" s="1"/>
  <c r="D12" i="8"/>
  <c r="F29" i="1"/>
  <c r="E29" i="1"/>
  <c r="I29" i="1"/>
  <c r="G29" i="1"/>
  <c r="D14" i="1"/>
  <c r="D15" i="1" s="1"/>
  <c r="J29" i="1"/>
  <c r="H29" i="1"/>
  <c r="V34" i="1"/>
  <c r="W34" i="1" s="1"/>
  <c r="X34" i="1" s="1"/>
  <c r="Y34" i="1" s="1"/>
  <c r="Z34" i="1" s="1"/>
  <c r="AA34" i="1" s="1"/>
  <c r="AB34" i="1" s="1"/>
  <c r="AE34" i="1" s="1"/>
  <c r="U36" i="1"/>
  <c r="L36" i="1"/>
  <c r="F35" i="1"/>
  <c r="AD23" i="1"/>
  <c r="AD30" i="1"/>
  <c r="U30" i="1"/>
  <c r="L30" i="1"/>
  <c r="U23" i="1"/>
  <c r="U27" i="1" s="1"/>
  <c r="L23" i="1"/>
  <c r="L27" i="1" s="1"/>
  <c r="C23" i="1"/>
  <c r="C27" i="1" s="1"/>
  <c r="U20" i="1"/>
  <c r="L20" i="1"/>
  <c r="AD20" i="1"/>
  <c r="D29" i="1" l="1"/>
  <c r="AF34" i="1"/>
  <c r="AE35" i="1"/>
  <c r="G35" i="1"/>
  <c r="H35" i="1" s="1"/>
  <c r="I35" i="1" s="1"/>
  <c r="J35" i="1" s="1"/>
  <c r="C36" i="1" s="1"/>
  <c r="U31" i="1"/>
  <c r="U32" i="1"/>
  <c r="L31" i="1"/>
  <c r="L32" i="1"/>
  <c r="C32" i="1"/>
  <c r="C31" i="1"/>
  <c r="U28" i="1"/>
  <c r="AD27" i="1"/>
  <c r="AD31" i="1" s="1"/>
  <c r="C28" i="1"/>
  <c r="L28" i="1"/>
  <c r="AG34" i="1" l="1"/>
  <c r="AF35" i="1"/>
  <c r="C16" i="1"/>
  <c r="AH34" i="1" l="1"/>
  <c r="AG35" i="1"/>
  <c r="D16" i="1"/>
  <c r="E16" i="1" s="1"/>
  <c r="AI34" i="1" l="1"/>
  <c r="AJ34" i="1" s="1"/>
  <c r="AK34" i="1" s="1"/>
  <c r="AH35" i="1"/>
  <c r="AD36" i="1" s="1"/>
  <c r="AL36" i="1" s="1"/>
  <c r="C14" i="1"/>
  <c r="F16" i="1"/>
  <c r="C20" i="1" l="1"/>
  <c r="E24" i="1" s="1"/>
  <c r="C29" i="1"/>
  <c r="C30" i="1" s="1"/>
  <c r="G16" i="1"/>
  <c r="C24" i="1" l="1"/>
  <c r="L24" i="1"/>
  <c r="U24" i="1"/>
  <c r="H24" i="1"/>
  <c r="AA24" i="1"/>
  <c r="O24" i="1"/>
  <c r="P24" i="1"/>
  <c r="AB24" i="1"/>
  <c r="G24" i="1"/>
  <c r="Z24" i="1"/>
  <c r="Y24" i="1"/>
  <c r="D24" i="1"/>
  <c r="W24" i="1"/>
  <c r="X24" i="1"/>
  <c r="I24" i="1"/>
  <c r="V24" i="1"/>
  <c r="R24" i="1"/>
  <c r="F24" i="1"/>
  <c r="Q24" i="1"/>
  <c r="S24" i="1"/>
  <c r="N24" i="1"/>
  <c r="M24" i="1"/>
  <c r="J24" i="1"/>
  <c r="H16" i="1"/>
  <c r="U25" i="1" l="1"/>
  <c r="L25" i="1"/>
  <c r="I16" i="1"/>
  <c r="C25" i="1"/>
  <c r="J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tc={302F9767-F43F-4FCE-AB63-D85ED827AA25}</author>
    <author>tc={9CD8998E-737A-486A-9852-DD2655523BB9}</author>
  </authors>
  <commentList>
    <comment ref="B100" authorId="0" shapeId="0" xr:uid="{302F9767-F43F-4FCE-AB63-D85ED827AA25}">
      <text>
        <t>[Threaded comment]
Your version of Excel allows you to read this threaded comment; however, any edits to it will get removed if the file is opened in a newer version of Excel. Learn more: https://go.microsoft.com/fwlink/?linkid=870924
Comment:
    I would specify what you mean by "this"</t>
      </text>
    </comment>
    <comment ref="B115" authorId="1" shapeId="0" xr:uid="{9CD8998E-737A-486A-9852-DD2655523BB9}">
      <text>
        <t>[Threaded comment]
Your version of Excel allows you to read this threaded comment; however, any edits to it will get removed if the file is opened in a newer version of Excel. Learn more: https://go.microsoft.com/fwlink/?linkid=870924
Comment:
    "Similarly to when we determined the number of valid host addresses, the first step is to determine how many bits are used in the host portion of the address." Maybe try something like this?</t>
      </text>
    </comment>
  </commentList>
</comments>
</file>

<file path=xl/sharedStrings.xml><?xml version="1.0" encoding="utf-8"?>
<sst xmlns="http://schemas.openxmlformats.org/spreadsheetml/2006/main" count="231" uniqueCount="94">
  <si>
    <t>Value</t>
  </si>
  <si>
    <t>Position</t>
  </si>
  <si>
    <t>.</t>
  </si>
  <si>
    <t>on</t>
  </si>
  <si>
    <t>off</t>
  </si>
  <si>
    <t>Binary</t>
  </si>
  <si>
    <t>Decimal</t>
  </si>
  <si>
    <t>/</t>
  </si>
  <si>
    <t>Subnet Mask</t>
  </si>
  <si>
    <t>Addresses remaining in Octact</t>
  </si>
  <si>
    <t>Calculate Network ID</t>
  </si>
  <si>
    <t>host</t>
  </si>
  <si>
    <t>broadcast id Calc</t>
  </si>
  <si>
    <t>Subnets</t>
  </si>
  <si>
    <t>Default Mask Bits</t>
  </si>
  <si>
    <t>Given Bits</t>
  </si>
  <si>
    <t>Default Bits count</t>
  </si>
  <si>
    <t>Enter IP Address Below</t>
  </si>
  <si>
    <t>First octect</t>
  </si>
  <si>
    <t>Calculation Value</t>
  </si>
  <si>
    <t>remaining value</t>
  </si>
  <si>
    <t>Verification</t>
  </si>
  <si>
    <t>Conversion Calculations</t>
  </si>
  <si>
    <t>Decimal values at binary position and conversion calculations</t>
  </si>
  <si>
    <t>Decimal :</t>
  </si>
  <si>
    <t>Broadcast Address</t>
  </si>
  <si>
    <t>Network Address</t>
  </si>
  <si>
    <t>001.000.000.000 - 127.255.255.255</t>
  </si>
  <si>
    <t>128.000.000.000 - 191.255.255.255</t>
  </si>
  <si>
    <t>192.000.000.000 - 223.255.255.255</t>
  </si>
  <si>
    <t>224.000.000.000 - 239.000.000.000</t>
  </si>
  <si>
    <t>Network Address Identificiation</t>
  </si>
  <si>
    <t>Address Class</t>
  </si>
  <si>
    <t xml:space="preserve"> Step 1:</t>
  </si>
  <si>
    <t>Step 2:</t>
  </si>
  <si>
    <t xml:space="preserve">Step 3: </t>
  </si>
  <si>
    <t>IP:</t>
  </si>
  <si>
    <t>Address in Binary form:</t>
  </si>
  <si>
    <t>-</t>
  </si>
  <si>
    <t>=</t>
  </si>
  <si>
    <t>Hosts Per Subnet</t>
  </si>
  <si>
    <t>Number of Subnets</t>
  </si>
  <si>
    <t>Remember that we determined that this address is a</t>
  </si>
  <si>
    <t xml:space="preserve">That tells us that the bits highlighted in green are 'host bits', or reserved for for the network address. </t>
  </si>
  <si>
    <t>We can also tell this because the default subnet mask for a</t>
  </si>
  <si>
    <t>is:</t>
  </si>
  <si>
    <t>Custom Subnet Mask</t>
  </si>
  <si>
    <t>Default Subnet Mask</t>
  </si>
  <si>
    <t>Now we look at our custom subnet mask, which is:</t>
  </si>
  <si>
    <t>Number of Hosts</t>
  </si>
  <si>
    <t>Class Identification</t>
  </si>
  <si>
    <t>IP Address</t>
  </si>
  <si>
    <t>Binary:</t>
  </si>
  <si>
    <t>Binary Positional Value</t>
  </si>
  <si>
    <t>Enter a number between 0 and 255 into the red “Decimal” box. The binary conversion of the number will be illustrated beneath its “Binary Position Value.”</t>
  </si>
  <si>
    <t>CIDR</t>
  </si>
  <si>
    <t>The network address is the address that applies to this particular subnet and is typically utilized when different departments need to communicate with one another, i.e. an Accounting department communicating with a Marketing department.</t>
  </si>
  <si>
    <t>Convert the above value into a decimal, and you will have the broadcast address.</t>
  </si>
  <si>
    <r>
      <rPr>
        <b/>
        <sz val="16"/>
        <color theme="1"/>
        <rFont val="Calibri"/>
        <family val="2"/>
        <scheme val="minor"/>
      </rPr>
      <t>Step 1</t>
    </r>
    <r>
      <rPr>
        <sz val="16"/>
        <color theme="1"/>
        <rFont val="Calibri"/>
        <family val="2"/>
        <scheme val="minor"/>
      </rPr>
      <t xml:space="preserve"> :</t>
    </r>
  </si>
  <si>
    <r>
      <rPr>
        <b/>
        <sz val="16"/>
        <color theme="1"/>
        <rFont val="Calibri"/>
        <family val="2"/>
        <scheme val="minor"/>
      </rPr>
      <t>Step 2</t>
    </r>
    <r>
      <rPr>
        <sz val="16"/>
        <color theme="1"/>
        <rFont val="Calibri"/>
        <family val="2"/>
        <scheme val="minor"/>
      </rPr>
      <t>: Now we look at our custom subnet mask, which is:</t>
    </r>
  </si>
  <si>
    <t xml:space="preserve">That tells us that the bits highlighted in green are 'host bits' and are reserved for for the network address. </t>
  </si>
  <si>
    <t>Jump to explanation</t>
  </si>
  <si>
    <t>Subnets Available</t>
  </si>
  <si>
    <t>IP Address with CIDR Notation</t>
  </si>
  <si>
    <t>Look at the IP address you're working with:</t>
  </si>
  <si>
    <t>Look at that IP address in binary:</t>
  </si>
  <si>
    <t>Line the subnet mask, in binary, to that IP address, so you can see what bits are locked.</t>
  </si>
  <si>
    <t>Subnets available on this address</t>
  </si>
  <si>
    <t>The bits with arrows pointing to them are part of the custom subnet mask, but not part of the default subnet mask.</t>
  </si>
  <si>
    <t>First octet</t>
  </si>
  <si>
    <t>The Broadcast address is an address used to send packets to all valid addresses on that network. Once again, you need to take your IP address in binary form, and line it up with your subnet mask in binary form. If the position in the mask is a '1', simply bring the value from the IP address straight down. If it is a '0,' then the corresponding position in the IP address is treated as being "turned on,” or you count the value of that position. If you need to review binary position values, look at the Decimal to Binary conversion tool.</t>
  </si>
  <si>
    <t>The number of valid host addresses is a way of saying, "This is how many devices can be on this particular subnet." For this value, you need to determine how many bits are used for the subnet mask and how many bits are available for hosts.</t>
  </si>
  <si>
    <t>To determine the bits that are used for the network portion of the address, identify what class the IP address belongs to. Refer to the Class Identification step for more information.</t>
  </si>
  <si>
    <t>The bits with arrows pointing to them are part of the custom subnet mask but not part of the default subnet mask.</t>
  </si>
  <si>
    <t>In binary, we can see that subnet mask is:</t>
  </si>
  <si>
    <t>When you are subnetting, you are breaking a network into smaller self-contained networks, called subnets. However, there are limits to how many subnets a given network can have. Being able to determine how many subnets a given network can have is a crucial part of network design.</t>
  </si>
  <si>
    <r>
      <rPr>
        <b/>
        <sz val="16"/>
        <color theme="1"/>
        <rFont val="Calibri"/>
        <family val="2"/>
        <scheme val="minor"/>
      </rPr>
      <t>Step 1</t>
    </r>
    <r>
      <rPr>
        <sz val="16"/>
        <color theme="1"/>
        <rFont val="Calibri"/>
        <family val="2"/>
        <scheme val="minor"/>
      </rPr>
      <t xml:space="preserve">: </t>
    </r>
  </si>
  <si>
    <t>Similar to when you determined the number of valid host addresses, the first thing we need to is determine how many bits are used in the host portion of the address.</t>
  </si>
  <si>
    <t xml:space="preserve">Any bits that are part of the custom subnet mask, but are not part of the default subnet mask, are desginated as 'host bits', or bits that can be used in the addressing of subnets. To determine how many subnets this IP address and custom subnet can handle, you will need to raise 2 to the power of the number of host bits and subtract from the result. </t>
  </si>
  <si>
    <t>When we look at that mask in binary we see:</t>
  </si>
  <si>
    <t>Second octet</t>
  </si>
  <si>
    <t>Third octet</t>
  </si>
  <si>
    <t>Fourth octet</t>
  </si>
  <si>
    <t>Or, if we display the default subnet mask in binary:</t>
  </si>
  <si>
    <t>Remember: The subnet mask shows you which bits you can actually change and use. You can only change the bits in the IP address if the corresponding bit in the subnet mask is a '0'. Take the bits from the IP address that are locked out by the subnet mask (the ones that are in red boxes in this example) and set the bits that are not locked out (the ones in green boxes in the IP address) to zero. This is your network address.</t>
  </si>
  <si>
    <t>If you want to look at a specific part of the Address Mapping process, click on one of the following links to jump directly to that section:</t>
  </si>
  <si>
    <t>Any bits that are part of the custom subnet mask, but are not part of the default subnet mask are bits that can be used in the addressing of subnets. Raise 2 to the power of the number of those bits to determine how many subnets we can make using this combination of IP address and custom subnet mask.</t>
  </si>
  <si>
    <t xml:space="preserve">NOTICE: You have entered a value less than '0'. </t>
  </si>
  <si>
    <t>Custom Subnet Mask:</t>
  </si>
  <si>
    <t>Identifying what class a given address falls into is done by seeing which range the address is in.The green box below indicates the address range and class this particular IP address is in.</t>
  </si>
  <si>
    <t>Host available  for this subnet.</t>
  </si>
  <si>
    <t>Subnet Summary</t>
  </si>
  <si>
    <t xml:space="preserve">NOTICE: You have entered a value greater then '255'. </t>
  </si>
  <si>
    <t>Click here if you require a demonstration of the operation of this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</si>
</sst>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0"/>
      <color theme="1"/>
      <name val="Calibri"/>
      <family val="2"/>
      <scheme val="minor"/>
    </font>
    <font>
      <sz val="22"/>
      <color theme="1"/>
      <name val="Calibri"/>
      <family val="2"/>
      <scheme val="minor"/>
    </font>
    <font>
      <sz val="14"/>
      <color theme="0"/>
      <name val="Calibri"/>
      <family val="2"/>
      <scheme val="minor"/>
    </font>
    <font>
      <b/>
      <sz val="20"/>
      <color theme="0"/>
      <name val="Calibri"/>
      <family val="2"/>
      <scheme val="minor"/>
    </font>
    <font>
      <sz val="24"/>
      <color theme="1"/>
      <name val="Calibri"/>
      <family val="2"/>
      <scheme val="minor"/>
    </font>
    <font>
      <sz val="48"/>
      <color theme="1"/>
      <name val="Calibri"/>
      <family val="2"/>
      <scheme val="minor"/>
    </font>
    <font>
      <sz val="18"/>
      <color theme="1"/>
      <name val="Calibri"/>
      <family val="2"/>
      <scheme val="minor"/>
    </font>
    <font>
      <sz val="20"/>
      <color theme="1"/>
      <name val="Calibri"/>
      <family val="2"/>
      <scheme val="minor"/>
    </font>
    <font>
      <sz val="8"/>
      <color theme="1"/>
      <name val="Calibri"/>
      <family val="2"/>
      <scheme val="minor"/>
    </font>
    <font>
      <sz val="36"/>
      <color theme="1"/>
      <name val="Calibri"/>
      <family val="2"/>
      <scheme val="minor"/>
    </font>
    <font>
      <sz val="28"/>
      <color theme="1"/>
      <name val="Calibri"/>
      <family val="2"/>
      <scheme val="minor"/>
    </font>
    <font>
      <sz val="12"/>
      <color theme="1"/>
      <name val="Calibri"/>
      <family val="2"/>
      <scheme val="minor"/>
    </font>
    <font>
      <b/>
      <sz val="12"/>
      <color theme="0"/>
      <name val="Calibri"/>
      <family val="2"/>
      <scheme val="minor"/>
    </font>
    <font>
      <b/>
      <sz val="14"/>
      <color theme="1"/>
      <name val="Calibri"/>
      <family val="2"/>
      <scheme val="minor"/>
    </font>
    <font>
      <b/>
      <sz val="20"/>
      <color theme="1"/>
      <name val="Calibri"/>
      <family val="2"/>
      <scheme val="minor"/>
    </font>
    <font>
      <b/>
      <sz val="11"/>
      <color theme="1"/>
      <name val="Calibri"/>
      <family val="2"/>
      <scheme val="minor"/>
    </font>
    <font>
      <b/>
      <sz val="28"/>
      <color theme="1"/>
      <name val="Calibri"/>
      <family val="2"/>
      <scheme val="minor"/>
    </font>
    <font>
      <b/>
      <sz val="18"/>
      <color theme="1"/>
      <name val="Calibri"/>
      <family val="2"/>
      <scheme val="minor"/>
    </font>
    <font>
      <b/>
      <sz val="24"/>
      <color theme="1"/>
      <name val="Calibri"/>
      <family val="2"/>
      <scheme val="minor"/>
    </font>
    <font>
      <b/>
      <sz val="36"/>
      <color theme="1"/>
      <name val="Calibri"/>
      <family val="2"/>
      <scheme val="minor"/>
    </font>
    <font>
      <b/>
      <sz val="48"/>
      <color theme="1"/>
      <name val="Calibri"/>
      <family val="2"/>
      <scheme val="minor"/>
    </font>
    <font>
      <sz val="16"/>
      <color theme="1"/>
      <name val="Calibri"/>
      <family val="2"/>
      <scheme val="minor"/>
    </font>
    <font>
      <b/>
      <sz val="16"/>
      <color theme="1"/>
      <name val="Calibri"/>
      <family val="2"/>
      <scheme val="minor"/>
    </font>
    <font>
      <b/>
      <sz val="22"/>
      <color theme="1"/>
      <name val="Calibri"/>
      <family val="2"/>
      <scheme val="minor"/>
    </font>
    <font>
      <b/>
      <sz val="16"/>
      <color theme="0"/>
      <name val="Calibri"/>
      <family val="2"/>
      <scheme val="minor"/>
    </font>
    <font>
      <sz val="16"/>
      <color theme="0"/>
      <name val="Calibri"/>
      <family val="2"/>
      <scheme val="minor"/>
    </font>
    <font>
      <sz val="20"/>
      <color theme="1"/>
      <name val="Calibri"/>
      <family val="2"/>
    </font>
    <font>
      <b/>
      <sz val="12"/>
      <color theme="1"/>
      <name val="Calibri"/>
      <family val="2"/>
      <scheme val="minor"/>
    </font>
    <font>
      <sz val="15"/>
      <color theme="1"/>
      <name val="Calibri"/>
      <family val="2"/>
      <scheme val="minor"/>
    </font>
    <font>
      <sz val="16"/>
      <color rgb="FF0070C0"/>
      <name val="Calibri"/>
      <family val="2"/>
      <scheme val="minor"/>
    </font>
    <font>
      <b/>
      <sz val="72"/>
      <color theme="1"/>
      <name val="Calibri"/>
      <family val="2"/>
      <scheme val="minor"/>
    </font>
    <font>
      <sz val="14"/>
      <color theme="1"/>
      <name val="Calibri"/>
      <family val="2"/>
      <scheme val="minor"/>
    </font>
    <font>
      <b/>
      <sz val="15"/>
      <color theme="1"/>
      <name val="Calibri"/>
      <family val="2"/>
      <scheme val="minor"/>
    </font>
    <font>
      <u/>
      <sz val="11"/>
      <color theme="10"/>
      <name val="Calibri"/>
      <family val="2"/>
      <scheme val="minor"/>
    </font>
    <font>
      <b/>
      <sz val="16"/>
      <color rgb="FF0070C0"/>
      <name val="Calibri"/>
      <family val="2"/>
      <scheme val="minor"/>
    </font>
    <font>
      <sz val="11"/>
      <color theme="0"/>
      <name val="Calibri"/>
      <family val="2"/>
      <scheme val="minor"/>
    </font>
    <font>
      <sz val="72"/>
      <color theme="1"/>
      <name val="Calibri"/>
      <family val="2"/>
      <scheme val="minor"/>
    </font>
    <font>
      <b/>
      <sz val="21"/>
      <color theme="1"/>
      <name val="Calibri"/>
      <family val="2"/>
      <scheme val="minor"/>
    </font>
    <font>
      <b/>
      <u/>
      <sz val="18"/>
      <color theme="10"/>
      <name val="Calibri"/>
      <family val="2"/>
      <scheme val="minor"/>
    </font>
    <font>
      <b/>
      <sz val="18"/>
      <color theme="0"/>
      <name val="Calibri"/>
      <family val="2"/>
      <scheme val="minor"/>
    </font>
    <font>
      <b/>
      <u/>
      <sz val="14"/>
      <color theme="10"/>
      <name val="Calibri"/>
      <family val="2"/>
      <scheme val="minor"/>
    </font>
    <font>
      <b/>
      <u/>
      <sz val="20"/>
      <color theme="10"/>
      <name val="Calibri"/>
      <family val="2"/>
      <scheme val="minor"/>
    </font>
  </fonts>
  <fills count="1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
      <patternFill patternType="solid">
        <fgColor rgb="FFFF0000"/>
        <bgColor indexed="64"/>
      </patternFill>
    </fill>
    <fill>
      <patternFill patternType="solid">
        <fgColor rgb="FFFFFF00"/>
        <bgColor indexed="64"/>
      </patternFill>
    </fill>
    <fill>
      <patternFill patternType="solid">
        <fgColor theme="9"/>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C00000"/>
        <bgColor indexed="64"/>
      </patternFill>
    </fill>
  </fills>
  <borders count="8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n">
        <color auto="1"/>
      </top>
      <bottom style="thin">
        <color auto="1"/>
      </bottom>
      <diagonal/>
    </border>
    <border>
      <left/>
      <right style="thin">
        <color auto="1"/>
      </right>
      <top style="thin">
        <color auto="1"/>
      </top>
      <bottom style="thin">
        <color auto="1"/>
      </bottom>
      <diagonal/>
    </border>
    <border>
      <left/>
      <right/>
      <top/>
      <bottom style="thick">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medium">
        <color auto="1"/>
      </right>
      <top/>
      <bottom/>
      <diagonal/>
    </border>
    <border>
      <left style="medium">
        <color auto="1"/>
      </left>
      <right/>
      <top style="thick">
        <color auto="1"/>
      </top>
      <bottom style="thick">
        <color auto="1"/>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ck">
        <color auto="1"/>
      </top>
      <bottom style="thick">
        <color auto="1"/>
      </bottom>
      <diagonal/>
    </border>
    <border>
      <left/>
      <right style="medium">
        <color indexed="64"/>
      </right>
      <top/>
      <bottom style="thick">
        <color auto="1"/>
      </bottom>
      <diagonal/>
    </border>
    <border>
      <left style="medium">
        <color indexed="64"/>
      </left>
      <right/>
      <top style="thick">
        <color auto="1"/>
      </top>
      <bottom style="medium">
        <color indexed="64"/>
      </bottom>
      <diagonal/>
    </border>
    <border>
      <left/>
      <right/>
      <top style="thick">
        <color auto="1"/>
      </top>
      <bottom style="medium">
        <color indexed="64"/>
      </bottom>
      <diagonal/>
    </border>
    <border>
      <left/>
      <right style="medium">
        <color indexed="64"/>
      </right>
      <top style="thick">
        <color auto="1"/>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ck">
        <color auto="1"/>
      </left>
      <right/>
      <top/>
      <bottom/>
      <diagonal/>
    </border>
    <border>
      <left/>
      <right/>
      <top style="thin">
        <color indexed="64"/>
      </top>
      <bottom style="thin">
        <color indexed="64"/>
      </bottom>
      <diagonal/>
    </border>
    <border>
      <left/>
      <right/>
      <top/>
      <bottom style="thin">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right style="thick">
        <color indexed="64"/>
      </right>
      <top/>
      <bottom/>
      <diagonal/>
    </border>
    <border>
      <left style="thick">
        <color indexed="64"/>
      </left>
      <right/>
      <top/>
      <bottom style="medium">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medium">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right/>
      <top style="medium">
        <color indexed="64"/>
      </top>
      <bottom style="thin">
        <color auto="1"/>
      </bottom>
      <diagonal/>
    </border>
    <border>
      <left/>
      <right style="thick">
        <color indexed="64"/>
      </right>
      <top style="medium">
        <color indexed="64"/>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ck">
        <color auto="1"/>
      </bottom>
      <diagonal/>
    </border>
    <border>
      <left/>
      <right/>
      <top style="medium">
        <color indexed="64"/>
      </top>
      <bottom style="thick">
        <color auto="1"/>
      </bottom>
      <diagonal/>
    </border>
    <border>
      <left/>
      <right style="medium">
        <color indexed="64"/>
      </right>
      <top style="medium">
        <color indexed="64"/>
      </top>
      <bottom style="thick">
        <color auto="1"/>
      </bottom>
      <diagonal/>
    </border>
    <border>
      <left style="thick">
        <color indexed="64"/>
      </left>
      <right/>
      <top style="thin">
        <color auto="1"/>
      </top>
      <bottom style="medium">
        <color indexed="64"/>
      </bottom>
      <diagonal/>
    </border>
    <border>
      <left/>
      <right/>
      <top style="thin">
        <color auto="1"/>
      </top>
      <bottom style="medium">
        <color indexed="64"/>
      </bottom>
      <diagonal/>
    </border>
    <border>
      <left/>
      <right/>
      <top style="thin">
        <color indexed="64"/>
      </top>
      <bottom/>
      <diagonal/>
    </border>
    <border>
      <left style="thick">
        <color auto="1"/>
      </left>
      <right style="medium">
        <color auto="1"/>
      </right>
      <top style="thin">
        <color indexed="64"/>
      </top>
      <bottom style="medium">
        <color auto="1"/>
      </bottom>
      <diagonal/>
    </border>
    <border>
      <left style="thick">
        <color auto="1"/>
      </left>
      <right style="medium">
        <color auto="1"/>
      </right>
      <top style="medium">
        <color auto="1"/>
      </top>
      <bottom style="thin">
        <color indexed="64"/>
      </bottom>
      <diagonal/>
    </border>
  </borders>
  <cellStyleXfs count="2">
    <xf numFmtId="0" fontId="0" fillId="0" borderId="0"/>
    <xf numFmtId="0" fontId="34" fillId="0" borderId="0" applyNumberFormat="0" applyFill="0" applyBorder="0" applyAlignment="0" applyProtection="0"/>
  </cellStyleXfs>
  <cellXfs count="416">
    <xf numFmtId="0" fontId="0" fillId="0" borderId="0" xfId="0"/>
    <xf numFmtId="0" fontId="0" fillId="3" borderId="0" xfId="0" applyFill="1"/>
    <xf numFmtId="0" fontId="6" fillId="3" borderId="22" xfId="0" applyFont="1" applyFill="1" applyBorder="1" applyProtection="1"/>
    <xf numFmtId="0" fontId="6" fillId="3" borderId="23" xfId="0" applyFont="1" applyFill="1" applyBorder="1" applyProtection="1">
      <protection locked="0"/>
    </xf>
    <xf numFmtId="0" fontId="0" fillId="3" borderId="0" xfId="0" applyFill="1" applyBorder="1" applyProtection="1"/>
    <xf numFmtId="0" fontId="0" fillId="4" borderId="8" xfId="0" applyFill="1" applyBorder="1" applyAlignment="1" applyProtection="1">
      <alignment horizontal="center" vertical="center"/>
    </xf>
    <xf numFmtId="0" fontId="0" fillId="4" borderId="9" xfId="0" applyFill="1" applyBorder="1" applyAlignment="1" applyProtection="1">
      <alignment horizontal="center" vertical="center"/>
    </xf>
    <xf numFmtId="0" fontId="1" fillId="4" borderId="18" xfId="0" applyFont="1" applyFill="1" applyBorder="1" applyAlignment="1" applyProtection="1">
      <alignment horizontal="center" vertical="center" textRotation="90"/>
    </xf>
    <xf numFmtId="0" fontId="1" fillId="4" borderId="10" xfId="0" applyFont="1" applyFill="1" applyBorder="1" applyAlignment="1" applyProtection="1">
      <alignment horizontal="center" vertical="center" textRotation="90"/>
    </xf>
    <xf numFmtId="0" fontId="1" fillId="4" borderId="17" xfId="0" applyFont="1" applyFill="1" applyBorder="1" applyAlignment="1" applyProtection="1">
      <alignment horizontal="center" vertical="center" textRotation="90"/>
    </xf>
    <xf numFmtId="0" fontId="2" fillId="4" borderId="14" xfId="0" applyFont="1" applyFill="1" applyBorder="1" applyAlignment="1" applyProtection="1">
      <alignment horizontal="center"/>
    </xf>
    <xf numFmtId="0" fontId="2" fillId="4" borderId="15" xfId="0" applyFont="1" applyFill="1" applyBorder="1" applyAlignment="1" applyProtection="1">
      <alignment horizontal="center"/>
    </xf>
    <xf numFmtId="0" fontId="2" fillId="4" borderId="16" xfId="0" applyFont="1" applyFill="1" applyBorder="1" applyAlignment="1" applyProtection="1">
      <alignment horizontal="center"/>
    </xf>
    <xf numFmtId="0" fontId="4" fillId="4" borderId="2" xfId="0" applyFont="1" applyFill="1" applyBorder="1" applyAlignment="1" applyProtection="1">
      <alignment horizontal="center"/>
    </xf>
    <xf numFmtId="0" fontId="0" fillId="4" borderId="21" xfId="0" applyFill="1" applyBorder="1" applyProtection="1"/>
    <xf numFmtId="0" fontId="13" fillId="4" borderId="0" xfId="0" applyFont="1" applyFill="1" applyBorder="1" applyAlignment="1" applyProtection="1">
      <alignment horizontal="center"/>
    </xf>
    <xf numFmtId="0" fontId="0" fillId="4" borderId="0" xfId="0" applyFill="1" applyBorder="1" applyProtection="1"/>
    <xf numFmtId="0" fontId="0" fillId="4" borderId="1" xfId="0" applyFill="1" applyBorder="1" applyProtection="1"/>
    <xf numFmtId="0" fontId="0" fillId="4" borderId="2" xfId="0" applyFill="1" applyBorder="1" applyProtection="1"/>
    <xf numFmtId="0" fontId="0" fillId="4" borderId="3" xfId="0" applyFill="1" applyBorder="1" applyProtection="1"/>
    <xf numFmtId="0" fontId="0" fillId="4" borderId="26" xfId="0" applyFill="1" applyBorder="1" applyProtection="1"/>
    <xf numFmtId="0" fontId="0" fillId="4" borderId="27" xfId="0" applyFill="1" applyBorder="1" applyProtection="1"/>
    <xf numFmtId="0" fontId="0" fillId="4" borderId="0" xfId="0" applyFill="1" applyBorder="1" applyAlignment="1" applyProtection="1">
      <alignment horizontal="center" vertical="center" wrapText="1"/>
    </xf>
    <xf numFmtId="0" fontId="0" fillId="4" borderId="27" xfId="0" applyFill="1" applyBorder="1" applyAlignment="1" applyProtection="1">
      <alignment horizontal="center" vertical="center" wrapText="1"/>
    </xf>
    <xf numFmtId="0" fontId="8" fillId="4" borderId="0" xfId="0" applyFont="1" applyFill="1" applyBorder="1" applyAlignment="1" applyProtection="1">
      <alignment horizontal="center"/>
    </xf>
    <xf numFmtId="0" fontId="12" fillId="4" borderId="26" xfId="0" applyFont="1" applyFill="1" applyBorder="1" applyAlignment="1" applyProtection="1">
      <alignment horizontal="center" vertical="top" wrapText="1"/>
    </xf>
    <xf numFmtId="0" fontId="0" fillId="4" borderId="26" xfId="0" applyFill="1" applyBorder="1" applyAlignment="1" applyProtection="1">
      <alignment horizontal="center" wrapText="1"/>
    </xf>
    <xf numFmtId="0" fontId="9" fillId="4" borderId="0" xfId="0" applyFont="1" applyFill="1" applyBorder="1" applyAlignment="1" applyProtection="1">
      <alignment horizontal="center"/>
    </xf>
    <xf numFmtId="3" fontId="0" fillId="4" borderId="0" xfId="0" applyNumberFormat="1" applyFill="1" applyBorder="1" applyAlignment="1" applyProtection="1">
      <alignment horizontal="center" textRotation="90"/>
    </xf>
    <xf numFmtId="3" fontId="0" fillId="4" borderId="0" xfId="0" applyNumberFormat="1" applyFill="1" applyBorder="1" applyAlignment="1" applyProtection="1">
      <alignment textRotation="90"/>
    </xf>
    <xf numFmtId="0" fontId="0" fillId="3" borderId="0" xfId="0" applyFill="1" applyBorder="1"/>
    <xf numFmtId="0" fontId="0" fillId="3" borderId="0" xfId="0" applyFill="1" applyBorder="1" applyAlignment="1" applyProtection="1">
      <alignment horizontal="center" vertical="center" wrapText="1"/>
    </xf>
    <xf numFmtId="0" fontId="0" fillId="3" borderId="0" xfId="0" applyFill="1" applyBorder="1" applyAlignment="1" applyProtection="1">
      <alignment horizontal="center"/>
    </xf>
    <xf numFmtId="0" fontId="0" fillId="5" borderId="26" xfId="0" applyFill="1" applyBorder="1" applyProtection="1"/>
    <xf numFmtId="0" fontId="0" fillId="5" borderId="0" xfId="0" applyFill="1" applyBorder="1" applyProtection="1"/>
    <xf numFmtId="0" fontId="1" fillId="5" borderId="11" xfId="0" applyFont="1" applyFill="1" applyBorder="1" applyAlignment="1" applyProtection="1">
      <alignment horizontal="center" vertical="center" textRotation="90"/>
      <protection locked="0"/>
    </xf>
    <xf numFmtId="0" fontId="1" fillId="5" borderId="12" xfId="0" applyFont="1" applyFill="1" applyBorder="1" applyAlignment="1" applyProtection="1">
      <alignment horizontal="center" vertical="center" textRotation="90"/>
      <protection locked="0"/>
    </xf>
    <xf numFmtId="0" fontId="1" fillId="5" borderId="13" xfId="0" applyFont="1" applyFill="1" applyBorder="1" applyAlignment="1" applyProtection="1">
      <alignment horizontal="center" vertical="center" textRotation="90"/>
      <protection locked="0"/>
    </xf>
    <xf numFmtId="0" fontId="7" fillId="4" borderId="28" xfId="0" applyFont="1" applyFill="1" applyBorder="1" applyAlignment="1" applyProtection="1">
      <alignment horizontal="center" vertical="center" wrapText="1"/>
    </xf>
    <xf numFmtId="0" fontId="1" fillId="4" borderId="29" xfId="0" applyFont="1" applyFill="1" applyBorder="1" applyAlignment="1" applyProtection="1">
      <alignment horizontal="center" vertical="center" textRotation="90"/>
    </xf>
    <xf numFmtId="0" fontId="1" fillId="5" borderId="30" xfId="0" applyFont="1" applyFill="1" applyBorder="1" applyAlignment="1" applyProtection="1">
      <alignment horizontal="center" vertical="center" textRotation="90"/>
      <protection locked="0"/>
    </xf>
    <xf numFmtId="0" fontId="2" fillId="4" borderId="31" xfId="0" applyFont="1" applyFill="1" applyBorder="1" applyAlignment="1" applyProtection="1">
      <alignment horizontal="center"/>
    </xf>
    <xf numFmtId="0" fontId="1" fillId="4" borderId="32" xfId="0" applyFont="1" applyFill="1" applyBorder="1" applyAlignment="1" applyProtection="1">
      <alignment horizontal="center" vertical="center" textRotation="90"/>
    </xf>
    <xf numFmtId="0" fontId="1" fillId="5" borderId="33" xfId="0" applyFont="1" applyFill="1" applyBorder="1" applyAlignment="1" applyProtection="1">
      <alignment horizontal="center" vertical="center" textRotation="90"/>
      <protection locked="0"/>
    </xf>
    <xf numFmtId="0" fontId="2" fillId="4" borderId="34" xfId="0" applyFont="1" applyFill="1" applyBorder="1" applyAlignment="1" applyProtection="1">
      <alignment horizontal="center"/>
    </xf>
    <xf numFmtId="0" fontId="4" fillId="2" borderId="25" xfId="0" applyFont="1" applyFill="1" applyBorder="1" applyAlignment="1" applyProtection="1">
      <alignment horizontal="center"/>
    </xf>
    <xf numFmtId="0" fontId="3" fillId="2" borderId="35" xfId="0" applyFont="1" applyFill="1" applyBorder="1" applyProtection="1"/>
    <xf numFmtId="0" fontId="3" fillId="2" borderId="36" xfId="0" applyFont="1" applyFill="1" applyBorder="1" applyProtection="1"/>
    <xf numFmtId="0" fontId="3" fillId="2" borderId="25" xfId="0" applyFont="1" applyFill="1" applyBorder="1" applyProtection="1"/>
    <xf numFmtId="0" fontId="4" fillId="2" borderId="35" xfId="0" applyFont="1" applyFill="1" applyBorder="1" applyAlignment="1" applyProtection="1">
      <alignment horizontal="center"/>
    </xf>
    <xf numFmtId="0" fontId="3" fillId="2" borderId="37" xfId="0" applyFont="1" applyFill="1" applyBorder="1" applyProtection="1"/>
    <xf numFmtId="0" fontId="4" fillId="2" borderId="38" xfId="0" applyFont="1" applyFill="1" applyBorder="1" applyAlignment="1" applyProtection="1">
      <alignment horizontal="center"/>
    </xf>
    <xf numFmtId="0" fontId="4" fillId="2" borderId="37" xfId="0" applyFont="1" applyFill="1" applyBorder="1" applyAlignment="1" applyProtection="1">
      <alignment horizontal="center"/>
    </xf>
    <xf numFmtId="0" fontId="0" fillId="5" borderId="27" xfId="0" applyFill="1" applyBorder="1" applyProtection="1"/>
    <xf numFmtId="0" fontId="0" fillId="4" borderId="18" xfId="0" applyFill="1" applyBorder="1" applyAlignment="1" applyProtection="1">
      <alignment horizontal="center"/>
    </xf>
    <xf numFmtId="0" fontId="0" fillId="4" borderId="10" xfId="0" applyFill="1" applyBorder="1" applyAlignment="1" applyProtection="1">
      <alignment horizontal="center"/>
    </xf>
    <xf numFmtId="0" fontId="0" fillId="4" borderId="17" xfId="0" applyFill="1" applyBorder="1" applyAlignment="1" applyProtection="1">
      <alignment horizontal="center"/>
    </xf>
    <xf numFmtId="0" fontId="0" fillId="4" borderId="18" xfId="0" applyFill="1" applyBorder="1" applyAlignment="1" applyProtection="1">
      <alignment horizontal="center" vertical="center"/>
    </xf>
    <xf numFmtId="0" fontId="0" fillId="4" borderId="10" xfId="0" applyFill="1" applyBorder="1" applyAlignment="1" applyProtection="1">
      <alignment horizontal="center" vertical="center"/>
    </xf>
    <xf numFmtId="0" fontId="0" fillId="4" borderId="17" xfId="0" applyFill="1" applyBorder="1" applyAlignment="1" applyProtection="1">
      <alignment horizontal="center" vertical="center"/>
    </xf>
    <xf numFmtId="0" fontId="4" fillId="4" borderId="25" xfId="0" applyFont="1" applyFill="1" applyBorder="1" applyAlignment="1" applyProtection="1">
      <alignment horizontal="center"/>
    </xf>
    <xf numFmtId="0" fontId="0" fillId="4" borderId="0" xfId="0" applyFill="1" applyBorder="1" applyAlignment="1" applyProtection="1">
      <alignment horizontal="center"/>
    </xf>
    <xf numFmtId="0" fontId="12" fillId="4" borderId="0" xfId="0" applyFont="1" applyFill="1" applyBorder="1" applyAlignment="1" applyProtection="1">
      <alignment horizontal="center"/>
    </xf>
    <xf numFmtId="0" fontId="0" fillId="0" borderId="43" xfId="0" applyBorder="1"/>
    <xf numFmtId="0" fontId="0" fillId="0" borderId="44" xfId="0" applyBorder="1"/>
    <xf numFmtId="0" fontId="0" fillId="9" borderId="43" xfId="0" applyFill="1" applyBorder="1"/>
    <xf numFmtId="0" fontId="14" fillId="9" borderId="44" xfId="0" applyFont="1" applyFill="1" applyBorder="1"/>
    <xf numFmtId="0" fontId="0" fillId="10" borderId="43" xfId="0" applyFill="1" applyBorder="1"/>
    <xf numFmtId="0" fontId="14" fillId="0" borderId="43" xfId="0" applyFont="1" applyFill="1" applyBorder="1"/>
    <xf numFmtId="0" fontId="16" fillId="8" borderId="52" xfId="0" applyFont="1" applyFill="1" applyBorder="1"/>
    <xf numFmtId="0" fontId="16" fillId="8" borderId="53" xfId="0" applyFont="1" applyFill="1" applyBorder="1"/>
    <xf numFmtId="0" fontId="0" fillId="7" borderId="53" xfId="0" applyFill="1" applyBorder="1"/>
    <xf numFmtId="0" fontId="0" fillId="10" borderId="54" xfId="0" applyFill="1" applyBorder="1"/>
    <xf numFmtId="0" fontId="14" fillId="0" borderId="54" xfId="0" applyFont="1" applyFill="1" applyBorder="1"/>
    <xf numFmtId="0" fontId="0" fillId="0" borderId="54" xfId="0" applyBorder="1"/>
    <xf numFmtId="0" fontId="0" fillId="7" borderId="55" xfId="0" applyFill="1" applyBorder="1"/>
    <xf numFmtId="0" fontId="0" fillId="3" borderId="0" xfId="0" applyFill="1" applyProtection="1"/>
    <xf numFmtId="0" fontId="0" fillId="4" borderId="24" xfId="0" applyFill="1" applyBorder="1" applyProtection="1"/>
    <xf numFmtId="0" fontId="0" fillId="4" borderId="39" xfId="0" applyFill="1" applyBorder="1" applyProtection="1"/>
    <xf numFmtId="0" fontId="0" fillId="0" borderId="26"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0" xfId="0" applyBorder="1" applyProtection="1"/>
    <xf numFmtId="0" fontId="0" fillId="3" borderId="27" xfId="0" applyFill="1" applyBorder="1" applyProtection="1"/>
    <xf numFmtId="0" fontId="0" fillId="0" borderId="0" xfId="0" applyFill="1" applyBorder="1" applyProtection="1"/>
    <xf numFmtId="0" fontId="17" fillId="6" borderId="51" xfId="0" applyFont="1" applyFill="1" applyBorder="1" applyProtection="1">
      <protection locked="0"/>
    </xf>
    <xf numFmtId="0" fontId="0" fillId="4" borderId="56" xfId="0" applyFill="1" applyBorder="1" applyProtection="1"/>
    <xf numFmtId="3" fontId="19" fillId="4" borderId="0" xfId="0" applyNumberFormat="1" applyFont="1" applyFill="1" applyBorder="1" applyAlignment="1" applyProtection="1">
      <alignment horizontal="center"/>
    </xf>
    <xf numFmtId="3" fontId="22" fillId="4" borderId="43" xfId="0" applyNumberFormat="1" applyFont="1" applyFill="1" applyBorder="1" applyAlignment="1" applyProtection="1">
      <alignment horizontal="center" vertical="center" wrapText="1"/>
    </xf>
    <xf numFmtId="3" fontId="1" fillId="4" borderId="0" xfId="0" applyNumberFormat="1" applyFont="1" applyFill="1" applyBorder="1" applyAlignment="1" applyProtection="1">
      <alignment horizontal="left" vertical="top" textRotation="90" wrapText="1"/>
    </xf>
    <xf numFmtId="3" fontId="26" fillId="2" borderId="43" xfId="0" applyNumberFormat="1" applyFont="1" applyFill="1" applyBorder="1" applyAlignment="1" applyProtection="1">
      <alignment horizontal="center" vertical="center" wrapText="1"/>
    </xf>
    <xf numFmtId="3" fontId="23" fillId="4" borderId="43" xfId="0" applyNumberFormat="1" applyFont="1" applyFill="1" applyBorder="1" applyAlignment="1" applyProtection="1">
      <alignment horizontal="center" vertical="center"/>
    </xf>
    <xf numFmtId="3" fontId="25" fillId="2" borderId="43" xfId="0" applyNumberFormat="1" applyFont="1" applyFill="1" applyBorder="1" applyAlignment="1" applyProtection="1">
      <alignment horizontal="center" vertical="center"/>
    </xf>
    <xf numFmtId="3" fontId="27" fillId="4" borderId="0" xfId="0" applyNumberFormat="1" applyFont="1" applyFill="1" applyBorder="1" applyAlignment="1" applyProtection="1">
      <alignment horizontal="center"/>
    </xf>
    <xf numFmtId="3" fontId="0" fillId="4" borderId="0" xfId="0" applyNumberFormat="1" applyFont="1" applyFill="1" applyBorder="1" applyAlignment="1" applyProtection="1">
      <alignment horizontal="center" textRotation="90"/>
    </xf>
    <xf numFmtId="3" fontId="22" fillId="4" borderId="0" xfId="0" applyNumberFormat="1" applyFont="1" applyFill="1" applyBorder="1" applyAlignment="1" applyProtection="1">
      <alignment horizontal="center" vertical="top"/>
    </xf>
    <xf numFmtId="3" fontId="28" fillId="4" borderId="8" xfId="0" applyNumberFormat="1" applyFont="1" applyFill="1" applyBorder="1" applyAlignment="1" applyProtection="1">
      <alignment horizontal="center" textRotation="90"/>
    </xf>
    <xf numFmtId="3" fontId="0" fillId="4" borderId="58" xfId="0" applyNumberFormat="1" applyFill="1" applyBorder="1" applyAlignment="1" applyProtection="1">
      <alignment horizontal="center"/>
    </xf>
    <xf numFmtId="0" fontId="0" fillId="4" borderId="58" xfId="0" applyFill="1" applyBorder="1" applyAlignment="1" applyProtection="1">
      <alignment horizontal="center"/>
    </xf>
    <xf numFmtId="3" fontId="22" fillId="13" borderId="43" xfId="0" applyNumberFormat="1" applyFont="1" applyFill="1" applyBorder="1" applyAlignment="1" applyProtection="1">
      <alignment horizontal="center" vertical="center" wrapText="1"/>
    </xf>
    <xf numFmtId="3" fontId="22" fillId="4" borderId="0" xfId="0" quotePrefix="1" applyNumberFormat="1" applyFont="1" applyFill="1" applyBorder="1" applyAlignment="1" applyProtection="1">
      <alignment horizontal="left" vertical="center" wrapText="1"/>
    </xf>
    <xf numFmtId="3" fontId="24" fillId="4" borderId="0" xfId="0" applyNumberFormat="1" applyFont="1" applyFill="1" applyBorder="1" applyAlignment="1" applyProtection="1">
      <alignment horizontal="center" wrapText="1"/>
    </xf>
    <xf numFmtId="3" fontId="10" fillId="4" borderId="0" xfId="0" applyNumberFormat="1" applyFont="1" applyFill="1" applyBorder="1" applyAlignment="1" applyProtection="1">
      <alignment vertical="center" wrapText="1"/>
    </xf>
    <xf numFmtId="3" fontId="28" fillId="4" borderId="0" xfId="0" applyNumberFormat="1" applyFont="1" applyFill="1" applyBorder="1" applyAlignment="1" applyProtection="1">
      <alignment horizontal="center" vertical="top" wrapText="1"/>
    </xf>
    <xf numFmtId="3" fontId="22" fillId="4" borderId="53" xfId="0" applyNumberFormat="1" applyFont="1" applyFill="1" applyBorder="1" applyAlignment="1" applyProtection="1">
      <alignment horizontal="center" vertical="center" wrapText="1"/>
    </xf>
    <xf numFmtId="3" fontId="29" fillId="4" borderId="43" xfId="0" applyNumberFormat="1" applyFont="1" applyFill="1" applyBorder="1" applyAlignment="1" applyProtection="1">
      <alignment horizontal="center" vertical="center" wrapText="1"/>
    </xf>
    <xf numFmtId="3" fontId="29" fillId="4" borderId="0" xfId="0" applyNumberFormat="1" applyFont="1" applyFill="1" applyBorder="1" applyAlignment="1" applyProtection="1">
      <alignment horizontal="left" vertical="center" wrapText="1"/>
    </xf>
    <xf numFmtId="3" fontId="22" fillId="4" borderId="0" xfId="0" applyNumberFormat="1" applyFont="1" applyFill="1" applyBorder="1" applyAlignment="1" applyProtection="1">
      <alignment horizontal="left" vertical="center" wrapText="1"/>
    </xf>
    <xf numFmtId="3" fontId="22" fillId="4" borderId="0" xfId="0" applyNumberFormat="1" applyFont="1" applyFill="1" applyBorder="1" applyAlignment="1" applyProtection="1">
      <alignment horizontal="center" vertical="center" wrapText="1"/>
    </xf>
    <xf numFmtId="3" fontId="22" fillId="4" borderId="0" xfId="0" applyNumberFormat="1" applyFont="1" applyFill="1" applyBorder="1" applyAlignment="1" applyProtection="1">
      <alignment horizontal="left" vertical="top" wrapText="1"/>
    </xf>
    <xf numFmtId="3" fontId="18" fillId="4" borderId="0" xfId="0" applyNumberFormat="1" applyFont="1" applyFill="1" applyBorder="1" applyAlignment="1" applyProtection="1">
      <alignment horizontal="center"/>
    </xf>
    <xf numFmtId="3" fontId="22" fillId="4" borderId="5" xfId="0" applyNumberFormat="1" applyFont="1" applyFill="1" applyBorder="1" applyAlignment="1" applyProtection="1">
      <alignment horizontal="center" vertical="center" wrapText="1"/>
    </xf>
    <xf numFmtId="3" fontId="15" fillId="4" borderId="0" xfId="0" applyNumberFormat="1" applyFont="1" applyFill="1" applyBorder="1" applyAlignment="1" applyProtection="1">
      <alignment vertical="center" wrapText="1"/>
    </xf>
    <xf numFmtId="0" fontId="15" fillId="4" borderId="25" xfId="0" applyFont="1" applyFill="1" applyBorder="1" applyAlignment="1" applyProtection="1">
      <alignment horizontal="center"/>
    </xf>
    <xf numFmtId="3" fontId="29" fillId="4" borderId="0" xfId="0" applyNumberFormat="1" applyFont="1" applyFill="1" applyBorder="1" applyAlignment="1" applyProtection="1">
      <alignment vertical="center" wrapText="1"/>
    </xf>
    <xf numFmtId="3" fontId="29" fillId="4" borderId="12" xfId="0" applyNumberFormat="1" applyFont="1" applyFill="1" applyBorder="1" applyAlignment="1" applyProtection="1">
      <alignment horizontal="center" vertical="center" wrapText="1"/>
    </xf>
    <xf numFmtId="3" fontId="29" fillId="14" borderId="43" xfId="0" applyNumberFormat="1" applyFont="1" applyFill="1" applyBorder="1" applyAlignment="1" applyProtection="1">
      <alignment horizontal="center" vertical="center" wrapText="1"/>
    </xf>
    <xf numFmtId="3" fontId="22" fillId="4" borderId="62" xfId="0" applyNumberFormat="1" applyFont="1" applyFill="1" applyBorder="1" applyAlignment="1" applyProtection="1">
      <alignment horizontal="center" vertical="center" wrapText="1"/>
    </xf>
    <xf numFmtId="3" fontId="22" fillId="4" borderId="56" xfId="0" applyNumberFormat="1" applyFont="1" applyFill="1" applyBorder="1" applyAlignment="1" applyProtection="1">
      <alignment horizontal="left" vertical="center" wrapText="1"/>
    </xf>
    <xf numFmtId="3" fontId="32" fillId="4" borderId="56" xfId="0" applyNumberFormat="1" applyFont="1" applyFill="1" applyBorder="1" applyAlignment="1" applyProtection="1">
      <alignment horizontal="center" vertical="center" wrapText="1"/>
    </xf>
    <xf numFmtId="3" fontId="22" fillId="4" borderId="66" xfId="0" applyNumberFormat="1" applyFont="1" applyFill="1" applyBorder="1" applyAlignment="1" applyProtection="1">
      <alignment horizontal="left" vertical="center" wrapText="1"/>
    </xf>
    <xf numFmtId="3" fontId="22" fillId="4" borderId="24" xfId="0" applyNumberFormat="1" applyFont="1" applyFill="1" applyBorder="1" applyAlignment="1" applyProtection="1">
      <alignment horizontal="left" vertical="center" wrapText="1"/>
    </xf>
    <xf numFmtId="3" fontId="28" fillId="4" borderId="24" xfId="0" applyNumberFormat="1" applyFont="1" applyFill="1" applyBorder="1" applyAlignment="1" applyProtection="1">
      <alignment horizontal="center" vertical="top" wrapText="1"/>
    </xf>
    <xf numFmtId="3" fontId="22" fillId="4" borderId="24" xfId="0" quotePrefix="1" applyNumberFormat="1" applyFont="1" applyFill="1" applyBorder="1" applyAlignment="1" applyProtection="1">
      <alignment horizontal="left" vertical="center" wrapText="1"/>
    </xf>
    <xf numFmtId="0" fontId="0" fillId="4" borderId="67" xfId="0" applyFill="1" applyBorder="1" applyAlignment="1" applyProtection="1">
      <alignment horizontal="center"/>
    </xf>
    <xf numFmtId="3" fontId="22" fillId="3" borderId="0" xfId="0" applyNumberFormat="1" applyFont="1" applyFill="1" applyBorder="1" applyAlignment="1" applyProtection="1">
      <alignment horizontal="left" vertical="center" wrapText="1"/>
    </xf>
    <xf numFmtId="3" fontId="24" fillId="3" borderId="0" xfId="0" applyNumberFormat="1" applyFont="1" applyFill="1" applyBorder="1" applyAlignment="1" applyProtection="1">
      <alignment horizontal="center" wrapText="1"/>
    </xf>
    <xf numFmtId="3" fontId="28" fillId="3" borderId="0" xfId="0" applyNumberFormat="1" applyFont="1" applyFill="1" applyBorder="1" applyAlignment="1" applyProtection="1">
      <alignment horizontal="center" vertical="top" wrapText="1"/>
    </xf>
    <xf numFmtId="3" fontId="22" fillId="3" borderId="0" xfId="0" quotePrefix="1" applyNumberFormat="1" applyFont="1" applyFill="1" applyBorder="1" applyAlignment="1" applyProtection="1">
      <alignment horizontal="left" vertical="center" wrapText="1"/>
    </xf>
    <xf numFmtId="3" fontId="2" fillId="3" borderId="0" xfId="0" applyNumberFormat="1" applyFont="1" applyFill="1" applyBorder="1" applyAlignment="1" applyProtection="1">
      <alignment horizontal="center" wrapText="1"/>
    </xf>
    <xf numFmtId="3" fontId="2" fillId="3" borderId="0" xfId="0" applyNumberFormat="1" applyFont="1" applyFill="1" applyBorder="1" applyAlignment="1" applyProtection="1">
      <alignment horizontal="left" wrapText="1"/>
    </xf>
    <xf numFmtId="0" fontId="0" fillId="4" borderId="68" xfId="0" applyFill="1" applyBorder="1" applyAlignment="1" applyProtection="1">
      <alignment horizontal="center"/>
    </xf>
    <xf numFmtId="0" fontId="0" fillId="4" borderId="70" xfId="0" applyFill="1" applyBorder="1" applyAlignment="1" applyProtection="1">
      <alignment horizontal="center"/>
    </xf>
    <xf numFmtId="0" fontId="0" fillId="4" borderId="56" xfId="0" applyFill="1" applyBorder="1" applyAlignment="1" applyProtection="1">
      <alignment horizontal="center" vertical="center" wrapText="1"/>
    </xf>
    <xf numFmtId="0" fontId="0" fillId="4" borderId="56" xfId="0" applyFill="1" applyBorder="1" applyAlignment="1" applyProtection="1">
      <alignment horizontal="center" wrapText="1"/>
    </xf>
    <xf numFmtId="0" fontId="0" fillId="4" borderId="66" xfId="0" applyFill="1" applyBorder="1" applyAlignment="1" applyProtection="1">
      <alignment horizontal="center" vertical="center" wrapText="1"/>
    </xf>
    <xf numFmtId="3" fontId="19" fillId="4" borderId="24" xfId="0" applyNumberFormat="1" applyFont="1" applyFill="1" applyBorder="1" applyAlignment="1" applyProtection="1">
      <alignment horizontal="center"/>
    </xf>
    <xf numFmtId="3" fontId="22" fillId="4" borderId="64" xfId="0" applyNumberFormat="1" applyFont="1" applyFill="1" applyBorder="1" applyAlignment="1" applyProtection="1">
      <alignment horizontal="center" vertical="center" wrapText="1"/>
    </xf>
    <xf numFmtId="3" fontId="22" fillId="4" borderId="56" xfId="0" applyNumberFormat="1" applyFont="1" applyFill="1" applyBorder="1" applyAlignment="1" applyProtection="1">
      <alignment horizontal="center" vertical="center" wrapText="1"/>
    </xf>
    <xf numFmtId="3" fontId="22" fillId="4" borderId="22" xfId="0" applyNumberFormat="1" applyFont="1" applyFill="1" applyBorder="1" applyAlignment="1" applyProtection="1">
      <alignment horizontal="center" vertical="center" wrapText="1"/>
    </xf>
    <xf numFmtId="3" fontId="0" fillId="3" borderId="0" xfId="0" applyNumberFormat="1" applyFill="1" applyBorder="1" applyAlignment="1" applyProtection="1">
      <alignment horizontal="center"/>
    </xf>
    <xf numFmtId="3" fontId="0" fillId="3" borderId="20" xfId="0" applyNumberFormat="1" applyFill="1" applyBorder="1" applyAlignment="1" applyProtection="1">
      <alignment horizontal="center"/>
    </xf>
    <xf numFmtId="0" fontId="0" fillId="3" borderId="20" xfId="0" applyFill="1" applyBorder="1" applyAlignment="1" applyProtection="1">
      <alignment horizontal="center"/>
    </xf>
    <xf numFmtId="0" fontId="0" fillId="3" borderId="20" xfId="0" applyFill="1" applyBorder="1" applyProtection="1"/>
    <xf numFmtId="0" fontId="0" fillId="4" borderId="71" xfId="0" applyFill="1" applyBorder="1" applyProtection="1"/>
    <xf numFmtId="0" fontId="0" fillId="4" borderId="72" xfId="0" applyFill="1" applyBorder="1" applyProtection="1"/>
    <xf numFmtId="0" fontId="0" fillId="5" borderId="64" xfId="0" applyFill="1" applyBorder="1" applyProtection="1"/>
    <xf numFmtId="0" fontId="0" fillId="4" borderId="64" xfId="0" applyFill="1" applyBorder="1" applyAlignment="1" applyProtection="1">
      <alignment horizontal="center" vertical="center" wrapText="1"/>
    </xf>
    <xf numFmtId="0" fontId="0" fillId="4" borderId="64" xfId="0" applyFill="1" applyBorder="1" applyProtection="1"/>
    <xf numFmtId="0" fontId="0" fillId="3" borderId="64" xfId="0" applyFill="1" applyBorder="1" applyProtection="1"/>
    <xf numFmtId="0" fontId="0" fillId="4" borderId="73" xfId="0" applyFill="1" applyBorder="1" applyProtection="1"/>
    <xf numFmtId="0" fontId="0" fillId="5" borderId="56" xfId="0" applyFill="1" applyBorder="1" applyProtection="1"/>
    <xf numFmtId="0" fontId="0" fillId="4" borderId="61" xfId="0" applyFill="1" applyBorder="1" applyProtection="1"/>
    <xf numFmtId="0" fontId="0" fillId="0" borderId="56" xfId="0" applyBorder="1" applyProtection="1"/>
    <xf numFmtId="0" fontId="22" fillId="4" borderId="59" xfId="0" applyFont="1" applyFill="1" applyBorder="1" applyAlignment="1" applyProtection="1">
      <alignment horizontal="center" vertical="center" wrapText="1"/>
    </xf>
    <xf numFmtId="0" fontId="22" fillId="4" borderId="61" xfId="0" applyFont="1" applyFill="1" applyBorder="1" applyAlignment="1" applyProtection="1">
      <alignment horizontal="center" vertical="center" wrapText="1"/>
    </xf>
    <xf numFmtId="0" fontId="12" fillId="4" borderId="56" xfId="0" applyFont="1" applyFill="1" applyBorder="1" applyAlignment="1" applyProtection="1">
      <alignment horizontal="center" vertical="top" wrapText="1"/>
    </xf>
    <xf numFmtId="0" fontId="0" fillId="3" borderId="19" xfId="0" applyFill="1" applyBorder="1" applyAlignment="1" applyProtection="1">
      <alignment horizontal="center" wrapText="1"/>
    </xf>
    <xf numFmtId="0" fontId="0" fillId="3" borderId="21" xfId="0" applyFill="1" applyBorder="1" applyAlignment="1" applyProtection="1">
      <alignment horizontal="center"/>
    </xf>
    <xf numFmtId="3" fontId="22" fillId="3" borderId="56" xfId="0" applyNumberFormat="1" applyFont="1" applyFill="1" applyBorder="1" applyAlignment="1" applyProtection="1">
      <alignment horizontal="left" vertical="center" wrapText="1"/>
    </xf>
    <xf numFmtId="0" fontId="0" fillId="3" borderId="64" xfId="0" applyFill="1" applyBorder="1" applyAlignment="1" applyProtection="1">
      <alignment horizontal="center"/>
    </xf>
    <xf numFmtId="0" fontId="0" fillId="4" borderId="66" xfId="0" applyFill="1" applyBorder="1" applyProtection="1"/>
    <xf numFmtId="0" fontId="0" fillId="4" borderId="67" xfId="0" applyFill="1" applyBorder="1" applyProtection="1"/>
    <xf numFmtId="0" fontId="0" fillId="3" borderId="56" xfId="0" applyFill="1" applyBorder="1" applyAlignment="1" applyProtection="1">
      <alignment horizontal="center" wrapText="1"/>
    </xf>
    <xf numFmtId="3" fontId="19" fillId="3" borderId="0" xfId="0" applyNumberFormat="1" applyFont="1" applyFill="1" applyBorder="1" applyAlignment="1" applyProtection="1">
      <alignment horizontal="center"/>
    </xf>
    <xf numFmtId="3" fontId="29" fillId="3" borderId="19" xfId="0" applyNumberFormat="1" applyFont="1" applyFill="1" applyBorder="1" applyAlignment="1" applyProtection="1">
      <alignment horizontal="center" vertical="center" wrapText="1"/>
    </xf>
    <xf numFmtId="3" fontId="29" fillId="3" borderId="20" xfId="0" applyNumberFormat="1" applyFont="1" applyFill="1" applyBorder="1" applyAlignment="1" applyProtection="1">
      <alignment horizontal="center" vertical="center" wrapText="1"/>
    </xf>
    <xf numFmtId="3" fontId="30" fillId="3" borderId="20" xfId="0" applyNumberFormat="1" applyFont="1" applyFill="1" applyBorder="1" applyAlignment="1" applyProtection="1">
      <alignment horizontal="left" vertical="center" wrapText="1"/>
    </xf>
    <xf numFmtId="3" fontId="22" fillId="3" borderId="20" xfId="0" applyNumberFormat="1" applyFont="1" applyFill="1" applyBorder="1" applyAlignment="1" applyProtection="1">
      <alignment horizontal="center" vertical="center" wrapText="1"/>
    </xf>
    <xf numFmtId="3" fontId="22" fillId="4" borderId="22" xfId="0" quotePrefix="1" applyNumberFormat="1" applyFont="1" applyFill="1" applyBorder="1" applyAlignment="1" applyProtection="1">
      <alignment horizontal="center" vertical="center" wrapText="1"/>
    </xf>
    <xf numFmtId="3" fontId="29" fillId="4" borderId="56" xfId="0" applyNumberFormat="1" applyFont="1" applyFill="1" applyBorder="1" applyAlignment="1" applyProtection="1">
      <alignment vertical="center" wrapText="1"/>
    </xf>
    <xf numFmtId="3" fontId="29" fillId="14" borderId="53" xfId="0" applyNumberFormat="1" applyFont="1" applyFill="1" applyBorder="1" applyAlignment="1" applyProtection="1">
      <alignment horizontal="center" vertical="center" wrapText="1"/>
    </xf>
    <xf numFmtId="3" fontId="29" fillId="4" borderId="53" xfId="0" applyNumberFormat="1" applyFont="1" applyFill="1" applyBorder="1" applyAlignment="1" applyProtection="1">
      <alignment horizontal="center" vertical="center" wrapText="1"/>
    </xf>
    <xf numFmtId="3" fontId="29" fillId="4" borderId="76" xfId="0" applyNumberFormat="1" applyFont="1" applyFill="1" applyBorder="1" applyAlignment="1" applyProtection="1">
      <alignment horizontal="center" vertical="center" wrapText="1"/>
    </xf>
    <xf numFmtId="3" fontId="29" fillId="4" borderId="77" xfId="0" applyNumberFormat="1" applyFont="1" applyFill="1" applyBorder="1" applyAlignment="1" applyProtection="1">
      <alignment horizontal="center" vertical="center" wrapText="1"/>
    </xf>
    <xf numFmtId="3" fontId="29" fillId="4" borderId="45" xfId="0" applyNumberFormat="1" applyFont="1" applyFill="1" applyBorder="1" applyAlignment="1" applyProtection="1">
      <alignment horizontal="center" vertical="center" wrapText="1"/>
    </xf>
    <xf numFmtId="3" fontId="22" fillId="4" borderId="8" xfId="0" applyNumberFormat="1" applyFont="1" applyFill="1" applyBorder="1" applyAlignment="1" applyProtection="1">
      <alignment vertical="center" wrapText="1"/>
    </xf>
    <xf numFmtId="3" fontId="22" fillId="4" borderId="62" xfId="0" applyNumberFormat="1" applyFont="1" applyFill="1" applyBorder="1" applyAlignment="1" applyProtection="1">
      <alignment horizontal="left" vertical="center" wrapText="1"/>
    </xf>
    <xf numFmtId="3" fontId="29" fillId="4" borderId="56" xfId="0" applyNumberFormat="1" applyFont="1" applyFill="1" applyBorder="1" applyAlignment="1" applyProtection="1">
      <alignment horizontal="left" vertical="center" wrapText="1"/>
    </xf>
    <xf numFmtId="3" fontId="29" fillId="4" borderId="64" xfId="0" applyNumberFormat="1" applyFont="1" applyFill="1" applyBorder="1" applyAlignment="1" applyProtection="1">
      <alignment vertical="center" wrapText="1"/>
    </xf>
    <xf numFmtId="0" fontId="14" fillId="11" borderId="43" xfId="0" applyFont="1" applyFill="1" applyBorder="1" applyAlignment="1">
      <alignment vertical="center" textRotation="75"/>
    </xf>
    <xf numFmtId="0" fontId="14" fillId="11" borderId="54" xfId="0" applyFont="1" applyFill="1" applyBorder="1" applyAlignment="1">
      <alignment vertical="center" textRotation="75"/>
    </xf>
    <xf numFmtId="0" fontId="14" fillId="4" borderId="7" xfId="0" applyFont="1" applyFill="1" applyBorder="1" applyAlignment="1" applyProtection="1">
      <alignment horizontal="center"/>
    </xf>
    <xf numFmtId="0" fontId="14" fillId="4" borderId="25" xfId="0" applyFont="1" applyFill="1" applyBorder="1" applyAlignment="1" applyProtection="1">
      <alignment horizontal="center"/>
    </xf>
    <xf numFmtId="3" fontId="21" fillId="4" borderId="56" xfId="0" applyNumberFormat="1" applyFont="1" applyFill="1" applyBorder="1" applyAlignment="1" applyProtection="1">
      <alignment horizontal="center"/>
    </xf>
    <xf numFmtId="3" fontId="21" fillId="4" borderId="0" xfId="0" applyNumberFormat="1" applyFont="1" applyFill="1" applyBorder="1" applyAlignment="1" applyProtection="1">
      <alignment horizontal="center"/>
    </xf>
    <xf numFmtId="3" fontId="21" fillId="4" borderId="64" xfId="0" applyNumberFormat="1" applyFont="1" applyFill="1" applyBorder="1" applyAlignment="1" applyProtection="1">
      <alignment horizontal="center"/>
    </xf>
    <xf numFmtId="0" fontId="0" fillId="4" borderId="8" xfId="0" applyFill="1" applyBorder="1" applyProtection="1"/>
    <xf numFmtId="3" fontId="35" fillId="4" borderId="5" xfId="0" applyNumberFormat="1" applyFont="1" applyFill="1" applyBorder="1" applyAlignment="1" applyProtection="1">
      <alignment vertical="center" wrapText="1"/>
    </xf>
    <xf numFmtId="3" fontId="30" fillId="4" borderId="5" xfId="0" applyNumberFormat="1" applyFont="1" applyFill="1" applyBorder="1" applyAlignment="1" applyProtection="1">
      <alignment vertical="center" wrapText="1"/>
    </xf>
    <xf numFmtId="3" fontId="31" fillId="4" borderId="8" xfId="0" applyNumberFormat="1" applyFont="1" applyFill="1" applyBorder="1" applyAlignment="1" applyProtection="1">
      <alignment vertical="top"/>
    </xf>
    <xf numFmtId="0" fontId="14" fillId="4" borderId="36" xfId="0" applyFont="1" applyFill="1" applyBorder="1" applyAlignment="1" applyProtection="1">
      <alignment horizontal="center"/>
    </xf>
    <xf numFmtId="3" fontId="29" fillId="3" borderId="0" xfId="0" applyNumberFormat="1" applyFont="1" applyFill="1" applyBorder="1" applyAlignment="1" applyProtection="1">
      <alignment horizontal="center" vertical="center" wrapText="1"/>
    </xf>
    <xf numFmtId="3" fontId="22" fillId="3" borderId="0" xfId="0" applyNumberFormat="1" applyFont="1" applyFill="1" applyBorder="1" applyAlignment="1" applyProtection="1">
      <alignment horizontal="center" vertical="center" wrapText="1"/>
    </xf>
    <xf numFmtId="0" fontId="0" fillId="4" borderId="0" xfId="0" applyFill="1" applyBorder="1" applyAlignment="1" applyProtection="1">
      <alignment horizontal="center"/>
    </xf>
    <xf numFmtId="0" fontId="12" fillId="4" borderId="0" xfId="0" applyFont="1" applyFill="1" applyBorder="1" applyAlignment="1" applyProtection="1">
      <alignment horizontal="center"/>
    </xf>
    <xf numFmtId="3" fontId="0" fillId="4" borderId="0" xfId="0" applyNumberFormat="1" applyFill="1" applyBorder="1" applyAlignment="1" applyProtection="1">
      <alignment horizontal="center"/>
    </xf>
    <xf numFmtId="3" fontId="0" fillId="4" borderId="24" xfId="0" applyNumberFormat="1" applyFill="1" applyBorder="1" applyAlignment="1" applyProtection="1">
      <alignment horizontal="center"/>
    </xf>
    <xf numFmtId="0" fontId="0" fillId="4" borderId="24" xfId="0" applyFill="1" applyBorder="1" applyAlignment="1" applyProtection="1">
      <alignment horizontal="center"/>
    </xf>
    <xf numFmtId="3" fontId="30" fillId="4" borderId="0" xfId="0" applyNumberFormat="1" applyFont="1" applyFill="1" applyBorder="1" applyAlignment="1" applyProtection="1">
      <alignment horizontal="left" vertical="center" wrapText="1"/>
    </xf>
    <xf numFmtId="3" fontId="15" fillId="4" borderId="0" xfId="0" applyNumberFormat="1" applyFont="1" applyFill="1" applyBorder="1" applyAlignment="1" applyProtection="1">
      <alignment horizontal="center" vertical="center" wrapText="1"/>
    </xf>
    <xf numFmtId="0" fontId="0" fillId="4" borderId="64" xfId="0" applyFill="1" applyBorder="1" applyAlignment="1" applyProtection="1">
      <alignment horizontal="center"/>
    </xf>
    <xf numFmtId="0" fontId="0" fillId="4" borderId="66" xfId="0" applyFill="1" applyBorder="1" applyAlignment="1" applyProtection="1">
      <alignment horizontal="center" wrapText="1"/>
    </xf>
    <xf numFmtId="3" fontId="15" fillId="4" borderId="0" xfId="0" applyNumberFormat="1" applyFont="1" applyFill="1" applyBorder="1" applyAlignment="1" applyProtection="1">
      <alignment horizontal="left" vertical="center" wrapText="1"/>
    </xf>
    <xf numFmtId="3" fontId="29" fillId="4" borderId="56" xfId="0" applyNumberFormat="1" applyFont="1" applyFill="1" applyBorder="1" applyAlignment="1" applyProtection="1">
      <alignment horizontal="center" vertical="center" wrapText="1"/>
    </xf>
    <xf numFmtId="3" fontId="29" fillId="4" borderId="0" xfId="0" applyNumberFormat="1" applyFont="1" applyFill="1" applyBorder="1" applyAlignment="1" applyProtection="1">
      <alignment horizontal="center" vertical="center" wrapText="1"/>
    </xf>
    <xf numFmtId="3" fontId="24" fillId="4" borderId="24" xfId="0" applyNumberFormat="1" applyFont="1" applyFill="1" applyBorder="1" applyAlignment="1" applyProtection="1">
      <alignment horizontal="center" wrapText="1"/>
    </xf>
    <xf numFmtId="3" fontId="2" fillId="4" borderId="24" xfId="0" applyNumberFormat="1" applyFont="1" applyFill="1" applyBorder="1" applyAlignment="1" applyProtection="1">
      <alignment horizontal="left" wrapText="1"/>
    </xf>
    <xf numFmtId="3" fontId="0" fillId="4" borderId="43" xfId="0" applyNumberFormat="1" applyFill="1" applyBorder="1" applyAlignment="1" applyProtection="1">
      <alignment horizontal="center"/>
    </xf>
    <xf numFmtId="3" fontId="29" fillId="4" borderId="0" xfId="0" applyNumberFormat="1" applyFont="1" applyFill="1" applyBorder="1" applyAlignment="1" applyProtection="1">
      <alignment horizontal="center" vertical="center" wrapText="1"/>
    </xf>
    <xf numFmtId="3" fontId="22" fillId="4" borderId="22" xfId="0" quotePrefix="1" applyNumberFormat="1" applyFont="1" applyFill="1" applyBorder="1" applyAlignment="1" applyProtection="1">
      <alignment horizontal="center" vertical="top" wrapText="1"/>
    </xf>
    <xf numFmtId="0" fontId="0" fillId="4" borderId="64" xfId="0" applyFill="1" applyBorder="1" applyAlignment="1" applyProtection="1">
      <alignment horizontal="center"/>
    </xf>
    <xf numFmtId="3" fontId="30" fillId="4" borderId="0" xfId="0" applyNumberFormat="1" applyFont="1" applyFill="1" applyBorder="1" applyAlignment="1" applyProtection="1">
      <alignment horizontal="left" wrapText="1"/>
    </xf>
    <xf numFmtId="3" fontId="22" fillId="4" borderId="0" xfId="0" applyNumberFormat="1" applyFont="1" applyFill="1" applyBorder="1" applyAlignment="1" applyProtection="1">
      <alignment horizontal="center" wrapText="1"/>
    </xf>
    <xf numFmtId="0" fontId="0" fillId="3" borderId="0" xfId="0" applyFill="1" applyAlignment="1" applyProtection="1"/>
    <xf numFmtId="3" fontId="29" fillId="4" borderId="0" xfId="0" applyNumberFormat="1" applyFont="1" applyFill="1" applyBorder="1" applyAlignment="1" applyProtection="1">
      <alignment wrapText="1"/>
    </xf>
    <xf numFmtId="0" fontId="16" fillId="4" borderId="56" xfId="0" applyFont="1" applyFill="1" applyBorder="1" applyAlignment="1" applyProtection="1">
      <alignment horizontal="center" vertical="center" wrapText="1"/>
    </xf>
    <xf numFmtId="3" fontId="33" fillId="4" borderId="0" xfId="0" applyNumberFormat="1" applyFont="1" applyFill="1" applyBorder="1" applyAlignment="1" applyProtection="1">
      <alignment wrapText="1"/>
    </xf>
    <xf numFmtId="3" fontId="30" fillId="4" borderId="0" xfId="0" applyNumberFormat="1" applyFont="1" applyFill="1" applyBorder="1" applyAlignment="1" applyProtection="1">
      <alignment wrapText="1"/>
    </xf>
    <xf numFmtId="3" fontId="23" fillId="4" borderId="23" xfId="0" applyNumberFormat="1" applyFont="1" applyFill="1" applyBorder="1" applyAlignment="1" applyProtection="1">
      <alignment horizontal="center" vertical="center"/>
    </xf>
    <xf numFmtId="0" fontId="16" fillId="4" borderId="84" xfId="0" applyFont="1" applyFill="1" applyBorder="1" applyAlignment="1" applyProtection="1">
      <alignment horizontal="center" vertical="center" wrapText="1"/>
    </xf>
    <xf numFmtId="0" fontId="16" fillId="4" borderId="85" xfId="0" applyFont="1" applyFill="1" applyBorder="1" applyAlignment="1" applyProtection="1">
      <alignment horizontal="center" vertical="center" wrapText="1"/>
    </xf>
    <xf numFmtId="0" fontId="40" fillId="2" borderId="36" xfId="0" applyFont="1" applyFill="1" applyBorder="1" applyAlignment="1" applyProtection="1">
      <alignment horizontal="center"/>
    </xf>
    <xf numFmtId="0" fontId="32" fillId="3" borderId="0" xfId="0" applyFont="1" applyFill="1" applyBorder="1" applyAlignment="1">
      <alignment horizontal="center" vertical="center"/>
    </xf>
    <xf numFmtId="0" fontId="41" fillId="3" borderId="1" xfId="1" applyFont="1" applyFill="1" applyBorder="1" applyAlignment="1">
      <alignment horizontal="center" vertical="center"/>
    </xf>
    <xf numFmtId="0" fontId="41" fillId="3" borderId="2" xfId="1" applyFont="1" applyFill="1" applyBorder="1" applyAlignment="1">
      <alignment horizontal="center" vertical="center"/>
    </xf>
    <xf numFmtId="0" fontId="41" fillId="3" borderId="3" xfId="1" applyFont="1" applyFill="1" applyBorder="1" applyAlignment="1">
      <alignment horizontal="center" vertical="center"/>
    </xf>
    <xf numFmtId="0" fontId="41" fillId="3" borderId="4" xfId="1" applyFont="1" applyFill="1" applyBorder="1" applyAlignment="1">
      <alignment horizontal="center" vertical="center"/>
    </xf>
    <xf numFmtId="0" fontId="41" fillId="3" borderId="5" xfId="1" applyFont="1" applyFill="1" applyBorder="1" applyAlignment="1">
      <alignment horizontal="center" vertical="center"/>
    </xf>
    <xf numFmtId="0" fontId="41" fillId="3" borderId="6" xfId="1" applyFont="1" applyFill="1" applyBorder="1" applyAlignment="1">
      <alignment horizontal="center" vertical="center"/>
    </xf>
    <xf numFmtId="0" fontId="36" fillId="0" borderId="51" xfId="0" applyFont="1" applyBorder="1" applyAlignment="1">
      <alignment horizontal="center" wrapText="1"/>
    </xf>
    <xf numFmtId="0" fontId="36" fillId="0" borderId="50" xfId="0" applyFont="1" applyBorder="1" applyAlignment="1">
      <alignment horizontal="center" wrapText="1"/>
    </xf>
    <xf numFmtId="0" fontId="14" fillId="12" borderId="1" xfId="0" applyFont="1" applyFill="1" applyBorder="1" applyAlignment="1">
      <alignment horizontal="center" vertical="center" wrapText="1"/>
    </xf>
    <xf numFmtId="0" fontId="14" fillId="12" borderId="2" xfId="0"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14" fillId="12" borderId="5" xfId="0" applyFont="1" applyFill="1" applyBorder="1" applyAlignment="1">
      <alignment horizontal="center" vertical="center" wrapText="1"/>
    </xf>
    <xf numFmtId="0" fontId="14" fillId="12" borderId="6" xfId="0" applyFont="1" applyFill="1" applyBorder="1" applyAlignment="1">
      <alignment horizontal="center" vertical="center" wrapText="1"/>
    </xf>
    <xf numFmtId="0" fontId="16" fillId="11" borderId="49" xfId="0" applyFont="1" applyFill="1" applyBorder="1" applyAlignment="1">
      <alignment horizontal="center" vertical="center" wrapText="1"/>
    </xf>
    <xf numFmtId="0" fontId="16" fillId="11" borderId="23" xfId="0" applyFont="1" applyFill="1" applyBorder="1" applyAlignment="1">
      <alignment horizontal="center" vertical="center" wrapText="1"/>
    </xf>
    <xf numFmtId="0" fontId="16" fillId="10" borderId="48" xfId="0" applyFont="1" applyFill="1" applyBorder="1" applyAlignment="1">
      <alignment horizontal="center" vertical="center" wrapText="1"/>
    </xf>
    <xf numFmtId="0" fontId="16" fillId="10" borderId="47" xfId="0" applyFont="1" applyFill="1" applyBorder="1" applyAlignment="1">
      <alignment horizontal="center" vertical="center" wrapText="1"/>
    </xf>
    <xf numFmtId="0" fontId="16" fillId="10" borderId="26" xfId="0" applyFont="1" applyFill="1" applyBorder="1" applyAlignment="1">
      <alignment horizontal="center" vertical="center" wrapText="1"/>
    </xf>
    <xf numFmtId="0" fontId="16" fillId="10" borderId="33" xfId="0" applyFont="1" applyFill="1" applyBorder="1" applyAlignment="1">
      <alignment horizontal="center" vertical="center" wrapText="1"/>
    </xf>
    <xf numFmtId="0" fontId="16" fillId="10" borderId="46" xfId="0" applyFont="1" applyFill="1" applyBorder="1" applyAlignment="1">
      <alignment horizontal="center" vertical="center" wrapText="1"/>
    </xf>
    <xf numFmtId="0" fontId="16" fillId="10" borderId="45" xfId="0" applyFont="1" applyFill="1" applyBorder="1" applyAlignment="1">
      <alignment horizontal="center" vertical="center" wrapText="1"/>
    </xf>
    <xf numFmtId="0" fontId="23" fillId="3" borderId="0" xfId="0" applyFont="1" applyFill="1" applyBorder="1" applyAlignment="1">
      <alignment horizontal="center"/>
    </xf>
    <xf numFmtId="0" fontId="42" fillId="3" borderId="73" xfId="1" applyFont="1" applyFill="1" applyBorder="1" applyAlignment="1" applyProtection="1">
      <alignment horizontal="center" vertical="center"/>
    </xf>
    <xf numFmtId="0" fontId="42" fillId="3" borderId="71" xfId="1" applyFont="1" applyFill="1" applyBorder="1" applyAlignment="1" applyProtection="1">
      <alignment horizontal="center" vertical="center"/>
    </xf>
    <xf numFmtId="0" fontId="42" fillId="3" borderId="66" xfId="1" applyFont="1" applyFill="1" applyBorder="1" applyAlignment="1" applyProtection="1">
      <alignment horizontal="center" vertical="center"/>
    </xf>
    <xf numFmtId="0" fontId="42" fillId="3" borderId="24" xfId="1" applyFont="1" applyFill="1" applyBorder="1" applyAlignment="1" applyProtection="1">
      <alignment horizontal="center" vertical="center"/>
    </xf>
    <xf numFmtId="0" fontId="5" fillId="4" borderId="78" xfId="0" applyFont="1" applyFill="1" applyBorder="1" applyAlignment="1" applyProtection="1">
      <alignment horizontal="center"/>
    </xf>
    <xf numFmtId="0" fontId="5" fillId="4" borderId="80" xfId="0" applyFont="1" applyFill="1" applyBorder="1" applyAlignment="1" applyProtection="1">
      <alignment horizontal="center"/>
    </xf>
    <xf numFmtId="0" fontId="15" fillId="4" borderId="0" xfId="0" applyFont="1" applyFill="1" applyBorder="1" applyAlignment="1" applyProtection="1">
      <alignment horizontal="center" vertical="center"/>
    </xf>
    <xf numFmtId="0" fontId="6" fillId="5" borderId="19" xfId="0" applyFont="1" applyFill="1" applyBorder="1" applyAlignment="1" applyProtection="1">
      <alignment horizontal="center"/>
    </xf>
    <xf numFmtId="0" fontId="6" fillId="5" borderId="20" xfId="0" applyFont="1" applyFill="1" applyBorder="1" applyAlignment="1" applyProtection="1">
      <alignment horizontal="center"/>
    </xf>
    <xf numFmtId="0" fontId="6" fillId="5" borderId="21" xfId="0" applyFont="1" applyFill="1" applyBorder="1" applyAlignment="1" applyProtection="1">
      <alignment horizontal="center"/>
    </xf>
    <xf numFmtId="0" fontId="5" fillId="4" borderId="1" xfId="0" applyFont="1" applyFill="1" applyBorder="1" applyAlignment="1" applyProtection="1">
      <alignment horizontal="center"/>
    </xf>
    <xf numFmtId="0" fontId="5" fillId="4" borderId="2" xfId="0" applyFont="1" applyFill="1" applyBorder="1" applyAlignment="1" applyProtection="1">
      <alignment horizontal="center"/>
    </xf>
    <xf numFmtId="0" fontId="5" fillId="4" borderId="40" xfId="0" applyFont="1" applyFill="1" applyBorder="1" applyAlignment="1" applyProtection="1">
      <alignment horizontal="center"/>
    </xf>
    <xf numFmtId="0" fontId="5" fillId="4" borderId="41" xfId="0" applyFont="1" applyFill="1" applyBorder="1" applyAlignment="1" applyProtection="1">
      <alignment horizontal="center"/>
    </xf>
    <xf numFmtId="0" fontId="5" fillId="4" borderId="42" xfId="0" applyFont="1" applyFill="1" applyBorder="1" applyAlignment="1" applyProtection="1">
      <alignment horizontal="center"/>
    </xf>
    <xf numFmtId="0" fontId="6" fillId="4" borderId="20" xfId="0" applyFont="1" applyFill="1" applyBorder="1" applyAlignment="1" applyProtection="1">
      <alignment horizontal="center"/>
    </xf>
    <xf numFmtId="0" fontId="6" fillId="4" borderId="21" xfId="0" applyFont="1" applyFill="1" applyBorder="1" applyAlignment="1" applyProtection="1">
      <alignment horizontal="center"/>
    </xf>
    <xf numFmtId="0" fontId="11" fillId="4" borderId="7" xfId="0" applyFont="1" applyFill="1" applyBorder="1" applyAlignment="1" applyProtection="1">
      <alignment horizontal="center"/>
    </xf>
    <xf numFmtId="0" fontId="11" fillId="4" borderId="8" xfId="0" applyFont="1" applyFill="1" applyBorder="1" applyAlignment="1" applyProtection="1">
      <alignment horizontal="center"/>
    </xf>
    <xf numFmtId="0" fontId="5" fillId="4" borderId="8" xfId="0" applyFont="1" applyFill="1" applyBorder="1" applyAlignment="1" applyProtection="1">
      <alignment horizontal="center"/>
    </xf>
    <xf numFmtId="0" fontId="5" fillId="4" borderId="9" xfId="0" applyFont="1" applyFill="1" applyBorder="1" applyAlignment="1" applyProtection="1">
      <alignment horizontal="center"/>
    </xf>
    <xf numFmtId="0" fontId="5" fillId="4" borderId="79" xfId="0" applyFont="1" applyFill="1" applyBorder="1" applyAlignment="1" applyProtection="1">
      <alignment horizontal="center"/>
    </xf>
    <xf numFmtId="0" fontId="0" fillId="4" borderId="0" xfId="0" applyFill="1" applyBorder="1" applyAlignment="1" applyProtection="1">
      <alignment horizontal="center"/>
    </xf>
    <xf numFmtId="0" fontId="12" fillId="4" borderId="0" xfId="0" applyFont="1" applyFill="1" applyBorder="1" applyAlignment="1" applyProtection="1">
      <alignment horizontal="center"/>
    </xf>
    <xf numFmtId="3" fontId="0" fillId="4" borderId="0" xfId="0" applyNumberFormat="1" applyFill="1" applyBorder="1" applyAlignment="1" applyProtection="1">
      <alignment horizontal="center"/>
    </xf>
    <xf numFmtId="0" fontId="0" fillId="4" borderId="27" xfId="0" applyFill="1" applyBorder="1" applyAlignment="1" applyProtection="1">
      <alignment horizontal="center"/>
    </xf>
    <xf numFmtId="3" fontId="0" fillId="4" borderId="24" xfId="0" applyNumberFormat="1" applyFill="1" applyBorder="1" applyAlignment="1" applyProtection="1">
      <alignment horizontal="center"/>
    </xf>
    <xf numFmtId="0" fontId="0" fillId="4" borderId="24" xfId="0" applyFill="1" applyBorder="1" applyAlignment="1" applyProtection="1">
      <alignment horizontal="center"/>
    </xf>
    <xf numFmtId="0" fontId="42" fillId="3" borderId="72" xfId="1" applyFont="1" applyFill="1" applyBorder="1" applyAlignment="1" applyProtection="1">
      <alignment horizontal="center" vertical="center"/>
    </xf>
    <xf numFmtId="0" fontId="42" fillId="3" borderId="67" xfId="1" applyFont="1" applyFill="1" applyBorder="1" applyAlignment="1" applyProtection="1">
      <alignment horizontal="center" vertical="center"/>
    </xf>
    <xf numFmtId="3" fontId="32" fillId="4" borderId="56" xfId="0" applyNumberFormat="1" applyFont="1" applyFill="1" applyBorder="1" applyAlignment="1" applyProtection="1">
      <alignment horizontal="left" vertical="center" wrapText="1"/>
    </xf>
    <xf numFmtId="3" fontId="32" fillId="4" borderId="0" xfId="0" applyNumberFormat="1" applyFont="1" applyFill="1" applyBorder="1" applyAlignment="1" applyProtection="1">
      <alignment horizontal="left" vertical="center" wrapText="1"/>
    </xf>
    <xf numFmtId="3" fontId="22" fillId="4" borderId="56" xfId="0" applyNumberFormat="1" applyFont="1" applyFill="1" applyBorder="1" applyAlignment="1" applyProtection="1">
      <alignment horizontal="center" vertical="top"/>
    </xf>
    <xf numFmtId="3" fontId="22" fillId="4" borderId="0" xfId="0" applyNumberFormat="1" applyFont="1" applyFill="1" applyBorder="1" applyAlignment="1" applyProtection="1">
      <alignment horizontal="center" vertical="top"/>
    </xf>
    <xf numFmtId="3" fontId="37" fillId="4" borderId="1" xfId="0" applyNumberFormat="1" applyFont="1" applyFill="1" applyBorder="1" applyAlignment="1" applyProtection="1">
      <alignment horizontal="center" vertical="center" wrapText="1"/>
    </xf>
    <xf numFmtId="3" fontId="37" fillId="4" borderId="2" xfId="0" applyNumberFormat="1" applyFont="1" applyFill="1" applyBorder="1" applyAlignment="1" applyProtection="1">
      <alignment horizontal="center" vertical="center" wrapText="1"/>
    </xf>
    <xf numFmtId="3" fontId="37" fillId="4" borderId="3" xfId="0" applyNumberFormat="1" applyFont="1" applyFill="1" applyBorder="1" applyAlignment="1" applyProtection="1">
      <alignment horizontal="center" vertical="center" wrapText="1"/>
    </xf>
    <xf numFmtId="3" fontId="37" fillId="4" borderId="26" xfId="0" applyNumberFormat="1" applyFont="1" applyFill="1" applyBorder="1" applyAlignment="1" applyProtection="1">
      <alignment horizontal="center" vertical="center" wrapText="1"/>
    </xf>
    <xf numFmtId="3" fontId="37" fillId="4" borderId="0" xfId="0" applyNumberFormat="1" applyFont="1" applyFill="1" applyBorder="1" applyAlignment="1" applyProtection="1">
      <alignment horizontal="center" vertical="center" wrapText="1"/>
    </xf>
    <xf numFmtId="3" fontId="37" fillId="4" borderId="27" xfId="0" applyNumberFormat="1" applyFont="1" applyFill="1" applyBorder="1" applyAlignment="1" applyProtection="1">
      <alignment horizontal="center" vertical="center" wrapText="1"/>
    </xf>
    <xf numFmtId="3" fontId="37" fillId="4" borderId="4" xfId="0" applyNumberFormat="1" applyFont="1" applyFill="1" applyBorder="1" applyAlignment="1" applyProtection="1">
      <alignment horizontal="center" vertical="center" wrapText="1"/>
    </xf>
    <xf numFmtId="3" fontId="37" fillId="4" borderId="5" xfId="0" applyNumberFormat="1" applyFont="1" applyFill="1" applyBorder="1" applyAlignment="1" applyProtection="1">
      <alignment horizontal="center" vertical="center" wrapText="1"/>
    </xf>
    <xf numFmtId="3" fontId="37" fillId="4" borderId="6" xfId="0" applyNumberFormat="1" applyFont="1" applyFill="1" applyBorder="1" applyAlignment="1" applyProtection="1">
      <alignment horizontal="center" vertical="center" wrapText="1"/>
    </xf>
    <xf numFmtId="3" fontId="38" fillId="4" borderId="24" xfId="0" applyNumberFormat="1" applyFont="1" applyFill="1" applyBorder="1" applyAlignment="1" applyProtection="1">
      <alignment horizontal="center" wrapText="1"/>
    </xf>
    <xf numFmtId="3" fontId="2" fillId="4" borderId="24" xfId="0" applyNumberFormat="1" applyFont="1" applyFill="1" applyBorder="1" applyAlignment="1" applyProtection="1">
      <alignment horizontal="left" wrapText="1"/>
    </xf>
    <xf numFmtId="3" fontId="2" fillId="4" borderId="0" xfId="0" applyNumberFormat="1" applyFont="1" applyFill="1" applyBorder="1" applyAlignment="1" applyProtection="1">
      <alignment horizontal="center" wrapText="1"/>
    </xf>
    <xf numFmtId="3" fontId="2" fillId="4" borderId="0" xfId="0" applyNumberFormat="1" applyFont="1" applyFill="1" applyBorder="1" applyAlignment="1" applyProtection="1">
      <alignment horizontal="left" wrapText="1"/>
    </xf>
    <xf numFmtId="3" fontId="22" fillId="4" borderId="54" xfId="0" applyNumberFormat="1" applyFont="1" applyFill="1" applyBorder="1" applyAlignment="1" applyProtection="1">
      <alignment horizontal="center" vertical="center" wrapText="1"/>
    </xf>
    <xf numFmtId="3" fontId="22" fillId="4" borderId="57" xfId="0" applyNumberFormat="1" applyFont="1" applyFill="1" applyBorder="1" applyAlignment="1" applyProtection="1">
      <alignment horizontal="center" vertical="center" wrapText="1"/>
    </xf>
    <xf numFmtId="3" fontId="22" fillId="4" borderId="23" xfId="0" applyNumberFormat="1" applyFont="1" applyFill="1" applyBorder="1" applyAlignment="1" applyProtection="1">
      <alignment horizontal="center" vertical="center" wrapText="1"/>
    </xf>
    <xf numFmtId="3" fontId="21" fillId="4" borderId="59" xfId="0" applyNumberFormat="1" applyFont="1" applyFill="1" applyBorder="1" applyAlignment="1" applyProtection="1">
      <alignment horizontal="center"/>
    </xf>
    <xf numFmtId="3" fontId="21" fillId="4" borderId="41" xfId="0" applyNumberFormat="1" applyFont="1" applyFill="1" applyBorder="1" applyAlignment="1" applyProtection="1">
      <alignment horizontal="center"/>
    </xf>
    <xf numFmtId="3" fontId="21" fillId="4" borderId="60" xfId="0" applyNumberFormat="1" applyFont="1" applyFill="1" applyBorder="1" applyAlignment="1" applyProtection="1">
      <alignment horizontal="center"/>
    </xf>
    <xf numFmtId="3" fontId="8" fillId="4" borderId="7" xfId="0" applyNumberFormat="1" applyFont="1" applyFill="1" applyBorder="1" applyAlignment="1" applyProtection="1">
      <alignment horizontal="center" wrapText="1"/>
    </xf>
    <xf numFmtId="3" fontId="8" fillId="4" borderId="8" xfId="0" applyNumberFormat="1" applyFont="1" applyFill="1" applyBorder="1" applyAlignment="1" applyProtection="1">
      <alignment horizontal="center" wrapText="1"/>
    </xf>
    <xf numFmtId="3" fontId="8" fillId="4" borderId="9" xfId="0" applyNumberFormat="1" applyFont="1" applyFill="1" applyBorder="1" applyAlignment="1" applyProtection="1">
      <alignment horizontal="center" wrapText="1"/>
    </xf>
    <xf numFmtId="3" fontId="10" fillId="4" borderId="57" xfId="0" applyNumberFormat="1" applyFont="1" applyFill="1" applyBorder="1" applyAlignment="1" applyProtection="1">
      <alignment horizontal="center" vertical="center" wrapText="1"/>
    </xf>
    <xf numFmtId="3" fontId="22" fillId="4" borderId="0" xfId="0" applyNumberFormat="1" applyFont="1" applyFill="1" applyBorder="1" applyAlignment="1" applyProtection="1">
      <alignment horizontal="center"/>
    </xf>
    <xf numFmtId="3" fontId="20" fillId="4" borderId="7" xfId="0" applyNumberFormat="1" applyFont="1" applyFill="1" applyBorder="1" applyAlignment="1" applyProtection="1">
      <alignment horizontal="center"/>
    </xf>
    <xf numFmtId="3" fontId="20" fillId="4" borderId="8" xfId="0" applyNumberFormat="1" applyFont="1" applyFill="1" applyBorder="1" applyAlignment="1" applyProtection="1">
      <alignment horizontal="center"/>
    </xf>
    <xf numFmtId="3" fontId="20" fillId="4" borderId="9" xfId="0" applyNumberFormat="1" applyFont="1" applyFill="1" applyBorder="1" applyAlignment="1" applyProtection="1">
      <alignment horizontal="center"/>
    </xf>
    <xf numFmtId="3" fontId="18" fillId="4" borderId="5" xfId="0" applyNumberFormat="1" applyFont="1" applyFill="1" applyBorder="1" applyAlignment="1" applyProtection="1">
      <alignment horizontal="center"/>
    </xf>
    <xf numFmtId="3" fontId="22" fillId="4" borderId="56" xfId="0" applyNumberFormat="1" applyFont="1" applyFill="1" applyBorder="1" applyAlignment="1" applyProtection="1">
      <alignment horizontal="center" vertical="top" wrapText="1"/>
    </xf>
    <xf numFmtId="3" fontId="22" fillId="4" borderId="0" xfId="0" applyNumberFormat="1" applyFont="1" applyFill="1" applyBorder="1" applyAlignment="1" applyProtection="1">
      <alignment horizontal="center" vertical="top" wrapText="1"/>
    </xf>
    <xf numFmtId="3" fontId="19" fillId="4" borderId="25" xfId="0" applyNumberFormat="1" applyFont="1" applyFill="1" applyBorder="1" applyAlignment="1" applyProtection="1">
      <alignment horizontal="center"/>
    </xf>
    <xf numFmtId="3" fontId="19" fillId="4" borderId="7" xfId="0" applyNumberFormat="1" applyFont="1" applyFill="1" applyBorder="1" applyAlignment="1" applyProtection="1">
      <alignment horizontal="center"/>
    </xf>
    <xf numFmtId="3" fontId="19" fillId="4" borderId="8" xfId="0" applyNumberFormat="1" applyFont="1" applyFill="1" applyBorder="1" applyAlignment="1" applyProtection="1">
      <alignment horizontal="center"/>
    </xf>
    <xf numFmtId="3" fontId="19" fillId="4" borderId="9" xfId="0" applyNumberFormat="1" applyFont="1" applyFill="1" applyBorder="1" applyAlignment="1" applyProtection="1">
      <alignment horizontal="center"/>
    </xf>
    <xf numFmtId="3" fontId="31" fillId="4" borderId="7" xfId="0" applyNumberFormat="1" applyFont="1" applyFill="1" applyBorder="1" applyAlignment="1" applyProtection="1">
      <alignment horizontal="right" vertical="top"/>
    </xf>
    <xf numFmtId="3" fontId="31" fillId="4" borderId="8" xfId="0" applyNumberFormat="1" applyFont="1" applyFill="1" applyBorder="1" applyAlignment="1" applyProtection="1">
      <alignment horizontal="right" vertical="top"/>
    </xf>
    <xf numFmtId="3" fontId="31" fillId="4" borderId="8" xfId="0" applyNumberFormat="1" applyFont="1" applyFill="1" applyBorder="1" applyAlignment="1" applyProtection="1">
      <alignment horizontal="center" vertical="top"/>
    </xf>
    <xf numFmtId="3" fontId="31" fillId="4" borderId="9" xfId="0" applyNumberFormat="1" applyFont="1" applyFill="1" applyBorder="1" applyAlignment="1" applyProtection="1">
      <alignment horizontal="center" vertical="top"/>
    </xf>
    <xf numFmtId="3" fontId="22" fillId="4" borderId="56" xfId="0" applyNumberFormat="1" applyFont="1" applyFill="1" applyBorder="1" applyAlignment="1" applyProtection="1">
      <alignment horizontal="left" wrapText="1"/>
    </xf>
    <xf numFmtId="3" fontId="22" fillId="4" borderId="0" xfId="0" applyNumberFormat="1" applyFont="1" applyFill="1" applyBorder="1" applyAlignment="1" applyProtection="1">
      <alignment horizontal="left" wrapText="1"/>
    </xf>
    <xf numFmtId="3" fontId="35" fillId="4" borderId="0" xfId="0" applyNumberFormat="1" applyFont="1" applyFill="1" applyBorder="1" applyAlignment="1" applyProtection="1">
      <alignment horizontal="left" wrapText="1"/>
    </xf>
    <xf numFmtId="3" fontId="29" fillId="4" borderId="0" xfId="0" applyNumberFormat="1" applyFont="1" applyFill="1" applyBorder="1" applyAlignment="1" applyProtection="1">
      <alignment horizontal="left" wrapText="1"/>
    </xf>
    <xf numFmtId="3" fontId="29" fillId="4" borderId="65" xfId="0" applyNumberFormat="1" applyFont="1" applyFill="1" applyBorder="1" applyAlignment="1" applyProtection="1">
      <alignment horizontal="right" vertical="center" wrapText="1"/>
    </xf>
    <xf numFmtId="3" fontId="29" fillId="4" borderId="5" xfId="0" applyNumberFormat="1" applyFont="1" applyFill="1" applyBorder="1" applyAlignment="1" applyProtection="1">
      <alignment horizontal="right" vertical="center" wrapText="1"/>
    </xf>
    <xf numFmtId="3" fontId="30" fillId="4" borderId="5" xfId="0" applyNumberFormat="1" applyFont="1" applyFill="1" applyBorder="1" applyAlignment="1" applyProtection="1">
      <alignment horizontal="left" vertical="center" wrapText="1"/>
    </xf>
    <xf numFmtId="3" fontId="22" fillId="4" borderId="61" xfId="0" applyNumberFormat="1" applyFont="1" applyFill="1" applyBorder="1" applyAlignment="1" applyProtection="1">
      <alignment horizontal="center" vertical="center" wrapText="1"/>
    </xf>
    <xf numFmtId="3" fontId="22" fillId="4" borderId="8" xfId="0" applyNumberFormat="1" applyFont="1" applyFill="1" applyBorder="1" applyAlignment="1" applyProtection="1">
      <alignment horizontal="center" vertical="center" wrapText="1"/>
    </xf>
    <xf numFmtId="3" fontId="15" fillId="4" borderId="0" xfId="0" applyNumberFormat="1" applyFont="1" applyFill="1" applyBorder="1" applyAlignment="1" applyProtection="1">
      <alignment horizontal="center" vertical="center" wrapText="1"/>
    </xf>
    <xf numFmtId="3" fontId="15" fillId="4" borderId="0" xfId="0" applyNumberFormat="1" applyFont="1" applyFill="1" applyBorder="1" applyAlignment="1" applyProtection="1">
      <alignment horizontal="left" vertical="center" wrapText="1"/>
    </xf>
    <xf numFmtId="3" fontId="29" fillId="4" borderId="56" xfId="0" applyNumberFormat="1" applyFont="1" applyFill="1" applyBorder="1" applyAlignment="1" applyProtection="1">
      <alignment horizontal="center" vertical="center" wrapText="1"/>
    </xf>
    <xf numFmtId="3" fontId="29" fillId="4" borderId="0" xfId="0" applyNumberFormat="1" applyFont="1" applyFill="1" applyBorder="1" applyAlignment="1" applyProtection="1">
      <alignment horizontal="center" vertical="center" wrapText="1"/>
    </xf>
    <xf numFmtId="3" fontId="22" fillId="4" borderId="56" xfId="0" applyNumberFormat="1" applyFont="1" applyFill="1" applyBorder="1" applyAlignment="1" applyProtection="1">
      <alignment horizontal="left" vertical="center" wrapText="1"/>
    </xf>
    <xf numFmtId="3" fontId="22" fillId="4" borderId="0" xfId="0" applyNumberFormat="1" applyFont="1" applyFill="1" applyBorder="1" applyAlignment="1" applyProtection="1">
      <alignment horizontal="left" vertical="center" wrapText="1"/>
    </xf>
    <xf numFmtId="3" fontId="33" fillId="4" borderId="83" xfId="0" applyNumberFormat="1" applyFont="1" applyFill="1" applyBorder="1" applyAlignment="1" applyProtection="1">
      <alignment horizontal="left" wrapText="1"/>
    </xf>
    <xf numFmtId="3" fontId="32" fillId="4" borderId="56" xfId="0" applyNumberFormat="1" applyFont="1" applyFill="1" applyBorder="1" applyAlignment="1" applyProtection="1">
      <alignment horizontal="left" wrapText="1"/>
    </xf>
    <xf numFmtId="3" fontId="32" fillId="4" borderId="0" xfId="0" applyNumberFormat="1" applyFont="1" applyFill="1" applyBorder="1" applyAlignment="1" applyProtection="1">
      <alignment horizontal="left" wrapText="1"/>
    </xf>
    <xf numFmtId="3" fontId="30" fillId="4" borderId="0" xfId="0" applyNumberFormat="1" applyFont="1" applyFill="1" applyBorder="1" applyAlignment="1" applyProtection="1">
      <alignment horizontal="left" wrapText="1"/>
    </xf>
    <xf numFmtId="3" fontId="5" fillId="4" borderId="7" xfId="0" applyNumberFormat="1" applyFont="1" applyFill="1" applyBorder="1" applyAlignment="1" applyProtection="1">
      <alignment horizontal="center" vertical="center"/>
    </xf>
    <xf numFmtId="3" fontId="5" fillId="4" borderId="8" xfId="0" applyNumberFormat="1" applyFont="1" applyFill="1" applyBorder="1" applyAlignment="1" applyProtection="1">
      <alignment horizontal="center" vertical="center"/>
    </xf>
    <xf numFmtId="3" fontId="5" fillId="4" borderId="9" xfId="0" applyNumberFormat="1" applyFont="1" applyFill="1" applyBorder="1" applyAlignment="1" applyProtection="1">
      <alignment horizontal="center" vertical="center"/>
    </xf>
    <xf numFmtId="3" fontId="18" fillId="4" borderId="1" xfId="0" applyNumberFormat="1" applyFont="1" applyFill="1" applyBorder="1" applyAlignment="1" applyProtection="1">
      <alignment horizontal="center"/>
    </xf>
    <xf numFmtId="3" fontId="18" fillId="4" borderId="2" xfId="0" applyNumberFormat="1" applyFont="1" applyFill="1" applyBorder="1" applyAlignment="1" applyProtection="1">
      <alignment horizontal="center"/>
    </xf>
    <xf numFmtId="3" fontId="18" fillId="4" borderId="3" xfId="0" applyNumberFormat="1" applyFont="1" applyFill="1" applyBorder="1" applyAlignment="1" applyProtection="1">
      <alignment horizontal="center"/>
    </xf>
    <xf numFmtId="3" fontId="18" fillId="4" borderId="7" xfId="0" applyNumberFormat="1" applyFont="1" applyFill="1" applyBorder="1" applyAlignment="1" applyProtection="1">
      <alignment horizontal="center"/>
    </xf>
    <xf numFmtId="3" fontId="18" fillId="4" borderId="8" xfId="0" applyNumberFormat="1" applyFont="1" applyFill="1" applyBorder="1" applyAlignment="1" applyProtection="1">
      <alignment horizontal="center"/>
    </xf>
    <xf numFmtId="3" fontId="18" fillId="4" borderId="9" xfId="0" applyNumberFormat="1" applyFont="1" applyFill="1" applyBorder="1" applyAlignment="1" applyProtection="1">
      <alignment horizontal="center"/>
    </xf>
    <xf numFmtId="0" fontId="0" fillId="4" borderId="64" xfId="0" applyFill="1" applyBorder="1" applyAlignment="1" applyProtection="1">
      <alignment horizontal="center"/>
    </xf>
    <xf numFmtId="3" fontId="19" fillId="4" borderId="1" xfId="0" applyNumberFormat="1" applyFont="1" applyFill="1" applyBorder="1" applyAlignment="1" applyProtection="1">
      <alignment horizontal="center"/>
    </xf>
    <xf numFmtId="3" fontId="19" fillId="4" borderId="2" xfId="0" applyNumberFormat="1" applyFont="1" applyFill="1" applyBorder="1" applyAlignment="1" applyProtection="1">
      <alignment horizontal="center"/>
    </xf>
    <xf numFmtId="3" fontId="19" fillId="4" borderId="3" xfId="0" applyNumberFormat="1" applyFont="1" applyFill="1" applyBorder="1" applyAlignment="1" applyProtection="1">
      <alignment horizontal="center"/>
    </xf>
    <xf numFmtId="3" fontId="19" fillId="4" borderId="4" xfId="0" applyNumberFormat="1" applyFont="1" applyFill="1" applyBorder="1" applyAlignment="1" applyProtection="1">
      <alignment horizontal="center"/>
    </xf>
    <xf numFmtId="3" fontId="19" fillId="4" borderId="5" xfId="0" applyNumberFormat="1" applyFont="1" applyFill="1" applyBorder="1" applyAlignment="1" applyProtection="1">
      <alignment horizontal="center"/>
    </xf>
    <xf numFmtId="3" fontId="19" fillId="4" borderId="6" xfId="0" applyNumberFormat="1" applyFont="1" applyFill="1" applyBorder="1" applyAlignment="1" applyProtection="1">
      <alignment horizontal="center"/>
    </xf>
    <xf numFmtId="3" fontId="10" fillId="4" borderId="7" xfId="0" applyNumberFormat="1" applyFont="1" applyFill="1" applyBorder="1" applyAlignment="1" applyProtection="1">
      <alignment horizontal="center"/>
    </xf>
    <xf numFmtId="3" fontId="10" fillId="4" borderId="8" xfId="0" applyNumberFormat="1" applyFont="1" applyFill="1" applyBorder="1" applyAlignment="1" applyProtection="1">
      <alignment horizontal="center"/>
    </xf>
    <xf numFmtId="3" fontId="10" fillId="4" borderId="9" xfId="0" applyNumberFormat="1" applyFont="1" applyFill="1" applyBorder="1" applyAlignment="1" applyProtection="1">
      <alignment horizontal="center"/>
    </xf>
    <xf numFmtId="0" fontId="0" fillId="4" borderId="66" xfId="0" applyFill="1" applyBorder="1" applyAlignment="1" applyProtection="1">
      <alignment horizontal="center" wrapText="1"/>
    </xf>
    <xf numFmtId="0" fontId="0" fillId="4" borderId="24" xfId="0" applyFill="1" applyBorder="1" applyAlignment="1" applyProtection="1">
      <alignment horizontal="center" wrapText="1"/>
    </xf>
    <xf numFmtId="0" fontId="0" fillId="4" borderId="67" xfId="0" applyFill="1" applyBorder="1" applyAlignment="1" applyProtection="1">
      <alignment horizontal="center" wrapText="1"/>
    </xf>
    <xf numFmtId="3" fontId="22" fillId="4" borderId="5" xfId="0" applyNumberFormat="1" applyFont="1" applyFill="1" applyBorder="1" applyAlignment="1" applyProtection="1">
      <alignment horizontal="center" wrapText="1"/>
    </xf>
    <xf numFmtId="3" fontId="29" fillId="4" borderId="81" xfId="0" applyNumberFormat="1" applyFont="1" applyFill="1" applyBorder="1" applyAlignment="1" applyProtection="1">
      <alignment horizontal="left" vertical="center" wrapText="1"/>
    </xf>
    <xf numFmtId="3" fontId="29" fillId="4" borderId="82" xfId="0" applyNumberFormat="1" applyFont="1" applyFill="1" applyBorder="1" applyAlignment="1" applyProtection="1">
      <alignment horizontal="left" vertical="center" wrapText="1"/>
    </xf>
    <xf numFmtId="3" fontId="35" fillId="4" borderId="82" xfId="0" applyNumberFormat="1" applyFont="1" applyFill="1" applyBorder="1" applyAlignment="1" applyProtection="1">
      <alignment horizontal="left" vertical="center" wrapText="1"/>
    </xf>
    <xf numFmtId="0" fontId="6" fillId="4" borderId="41" xfId="0" applyFont="1" applyFill="1" applyBorder="1" applyAlignment="1" applyProtection="1">
      <alignment horizontal="center"/>
    </xf>
    <xf numFmtId="0" fontId="6" fillId="3" borderId="7" xfId="0" applyFont="1" applyFill="1" applyBorder="1" applyAlignment="1" applyProtection="1">
      <alignment horizontal="center"/>
      <protection locked="0"/>
    </xf>
    <xf numFmtId="0" fontId="6" fillId="3" borderId="8" xfId="0" applyFont="1" applyFill="1" applyBorder="1" applyAlignment="1" applyProtection="1">
      <alignment horizontal="center"/>
      <protection locked="0"/>
    </xf>
    <xf numFmtId="0" fontId="6" fillId="3" borderId="9" xfId="0" applyFont="1" applyFill="1" applyBorder="1" applyAlignment="1" applyProtection="1">
      <alignment horizontal="center"/>
      <protection locked="0"/>
    </xf>
    <xf numFmtId="0" fontId="6" fillId="4" borderId="8" xfId="0" applyFont="1" applyFill="1" applyBorder="1" applyAlignment="1" applyProtection="1">
      <alignment horizontal="center"/>
    </xf>
    <xf numFmtId="0" fontId="6" fillId="4" borderId="9" xfId="0" applyFont="1" applyFill="1" applyBorder="1" applyAlignment="1" applyProtection="1">
      <alignment horizontal="center"/>
    </xf>
    <xf numFmtId="0" fontId="6" fillId="4" borderId="7" xfId="0" applyFont="1" applyFill="1" applyBorder="1" applyAlignment="1" applyProtection="1">
      <alignment horizontal="center"/>
    </xf>
    <xf numFmtId="3" fontId="39" fillId="3" borderId="1" xfId="1" applyNumberFormat="1" applyFont="1" applyFill="1" applyBorder="1" applyAlignment="1" applyProtection="1">
      <alignment horizontal="center" vertical="center"/>
    </xf>
    <xf numFmtId="3" fontId="39" fillId="3" borderId="2" xfId="1" applyNumberFormat="1" applyFont="1" applyFill="1" applyBorder="1" applyAlignment="1" applyProtection="1">
      <alignment horizontal="center" vertical="center"/>
    </xf>
    <xf numFmtId="3" fontId="39" fillId="3" borderId="3" xfId="1" applyNumberFormat="1" applyFont="1" applyFill="1" applyBorder="1" applyAlignment="1" applyProtection="1">
      <alignment horizontal="center" vertical="center"/>
    </xf>
    <xf numFmtId="3" fontId="39" fillId="3" borderId="4" xfId="1" applyNumberFormat="1" applyFont="1" applyFill="1" applyBorder="1" applyAlignment="1" applyProtection="1">
      <alignment horizontal="center" vertical="center"/>
    </xf>
    <xf numFmtId="3" fontId="39" fillId="3" borderId="5" xfId="1" applyNumberFormat="1" applyFont="1" applyFill="1" applyBorder="1" applyAlignment="1" applyProtection="1">
      <alignment horizontal="center" vertical="center"/>
    </xf>
    <xf numFmtId="3" fontId="39" fillId="3" borderId="6" xfId="1" applyNumberFormat="1" applyFont="1" applyFill="1" applyBorder="1" applyAlignment="1" applyProtection="1">
      <alignment horizontal="center" vertical="center"/>
    </xf>
    <xf numFmtId="0" fontId="0" fillId="4" borderId="56" xfId="0" applyFill="1" applyBorder="1" applyAlignment="1" applyProtection="1">
      <alignment horizontal="left" vertical="center" wrapText="1"/>
    </xf>
    <xf numFmtId="0" fontId="0" fillId="4" borderId="0" xfId="0" applyFill="1" applyBorder="1" applyAlignment="1" applyProtection="1">
      <alignment horizontal="left" vertical="center" wrapText="1"/>
    </xf>
    <xf numFmtId="3" fontId="22" fillId="4" borderId="74" xfId="0" applyNumberFormat="1" applyFont="1" applyFill="1" applyBorder="1" applyAlignment="1" applyProtection="1">
      <alignment horizontal="left" vertical="top" wrapText="1"/>
    </xf>
    <xf numFmtId="3" fontId="22" fillId="4" borderId="75" xfId="0" applyNumberFormat="1" applyFont="1" applyFill="1" applyBorder="1" applyAlignment="1" applyProtection="1">
      <alignment horizontal="left" vertical="top" wrapText="1"/>
    </xf>
    <xf numFmtId="3" fontId="29" fillId="4" borderId="8" xfId="0" applyNumberFormat="1" applyFont="1" applyFill="1" applyBorder="1" applyAlignment="1" applyProtection="1">
      <alignment horizontal="left" vertical="center" wrapText="1"/>
    </xf>
    <xf numFmtId="3" fontId="39" fillId="3" borderId="7" xfId="1" applyNumberFormat="1" applyFont="1" applyFill="1" applyBorder="1" applyAlignment="1" applyProtection="1">
      <alignment horizontal="center"/>
    </xf>
    <xf numFmtId="3" fontId="39" fillId="3" borderId="8" xfId="1" applyNumberFormat="1" applyFont="1" applyFill="1" applyBorder="1" applyAlignment="1" applyProtection="1">
      <alignment horizontal="center"/>
    </xf>
    <xf numFmtId="3" fontId="39" fillId="3" borderId="9" xfId="1" applyNumberFormat="1" applyFont="1" applyFill="1" applyBorder="1" applyAlignment="1" applyProtection="1">
      <alignment horizontal="center"/>
    </xf>
    <xf numFmtId="3" fontId="22" fillId="4" borderId="63" xfId="0" applyNumberFormat="1" applyFont="1" applyFill="1" applyBorder="1" applyAlignment="1" applyProtection="1">
      <alignment horizontal="left" vertical="center" wrapText="1"/>
    </xf>
    <xf numFmtId="3" fontId="22" fillId="4" borderId="2" xfId="0" applyNumberFormat="1" applyFont="1" applyFill="1" applyBorder="1" applyAlignment="1" applyProtection="1">
      <alignment horizontal="left" vertical="center" wrapText="1"/>
    </xf>
    <xf numFmtId="3" fontId="29" fillId="4" borderId="56" xfId="0" applyNumberFormat="1" applyFont="1" applyFill="1" applyBorder="1" applyAlignment="1" applyProtection="1">
      <alignment horizontal="center" wrapText="1"/>
    </xf>
    <xf numFmtId="3" fontId="29" fillId="4" borderId="0" xfId="0" applyNumberFormat="1" applyFont="1" applyFill="1" applyBorder="1" applyAlignment="1" applyProtection="1">
      <alignment horizontal="center" wrapText="1"/>
    </xf>
    <xf numFmtId="3" fontId="29" fillId="4" borderId="63" xfId="0" applyNumberFormat="1" applyFont="1" applyFill="1" applyBorder="1" applyAlignment="1" applyProtection="1">
      <alignment horizontal="left" wrapText="1"/>
    </xf>
    <xf numFmtId="3" fontId="29" fillId="4" borderId="2" xfId="0" applyNumberFormat="1" applyFont="1" applyFill="1" applyBorder="1" applyAlignment="1" applyProtection="1">
      <alignment horizontal="left" wrapText="1"/>
    </xf>
    <xf numFmtId="3" fontId="22" fillId="4" borderId="63" xfId="1" applyNumberFormat="1" applyFont="1" applyFill="1" applyBorder="1" applyAlignment="1" applyProtection="1">
      <alignment horizontal="center" vertical="top" wrapText="1"/>
    </xf>
    <xf numFmtId="3" fontId="22" fillId="4" borderId="2" xfId="1" applyNumberFormat="1" applyFont="1" applyFill="1" applyBorder="1" applyAlignment="1" applyProtection="1">
      <alignment horizontal="center" vertical="top" wrapText="1"/>
    </xf>
    <xf numFmtId="3" fontId="22" fillId="4" borderId="69" xfId="1" applyNumberFormat="1" applyFont="1" applyFill="1" applyBorder="1" applyAlignment="1" applyProtection="1">
      <alignment horizontal="center" vertical="top" wrapText="1"/>
    </xf>
    <xf numFmtId="3" fontId="22" fillId="4" borderId="58" xfId="1" applyNumberFormat="1" applyFont="1" applyFill="1" applyBorder="1" applyAlignment="1" applyProtection="1">
      <alignment horizontal="center" vertical="top" wrapText="1"/>
    </xf>
    <xf numFmtId="3" fontId="22" fillId="4" borderId="63" xfId="0" applyNumberFormat="1" applyFont="1" applyFill="1" applyBorder="1" applyAlignment="1" applyProtection="1">
      <alignment horizontal="center" vertical="center" wrapText="1"/>
    </xf>
    <xf numFmtId="3" fontId="22" fillId="4" borderId="2" xfId="0" applyNumberFormat="1" applyFont="1" applyFill="1" applyBorder="1" applyAlignment="1" applyProtection="1">
      <alignment horizontal="center" vertical="center" wrapText="1"/>
    </xf>
    <xf numFmtId="3" fontId="22" fillId="4" borderId="68" xfId="0" applyNumberFormat="1" applyFont="1" applyFill="1" applyBorder="1" applyAlignment="1" applyProtection="1">
      <alignment horizontal="center" vertical="center" wrapText="1"/>
    </xf>
    <xf numFmtId="3" fontId="22" fillId="4" borderId="56" xfId="0" applyNumberFormat="1" applyFont="1" applyFill="1" applyBorder="1" applyAlignment="1" applyProtection="1">
      <alignment horizontal="center" vertical="center" wrapText="1"/>
    </xf>
    <xf numFmtId="3" fontId="22" fillId="4" borderId="0" xfId="0" applyNumberFormat="1" applyFont="1" applyFill="1" applyBorder="1" applyAlignment="1" applyProtection="1">
      <alignment horizontal="center" vertical="center" wrapText="1"/>
    </xf>
    <xf numFmtId="3" fontId="22" fillId="4" borderId="64" xfId="0" applyNumberFormat="1" applyFont="1" applyFill="1" applyBorder="1" applyAlignment="1" applyProtection="1">
      <alignment horizontal="center" vertical="center" wrapText="1"/>
    </xf>
    <xf numFmtId="3" fontId="22" fillId="4" borderId="57" xfId="0" applyNumberFormat="1" applyFont="1" applyFill="1" applyBorder="1" applyAlignment="1" applyProtection="1">
      <alignment horizontal="left" vertical="center" wrapText="1"/>
    </xf>
    <xf numFmtId="3" fontId="22" fillId="4" borderId="23" xfId="0" applyNumberFormat="1" applyFont="1" applyFill="1" applyBorder="1" applyAlignment="1" applyProtection="1">
      <alignment horizontal="left" vertical="center" wrapText="1"/>
    </xf>
    <xf numFmtId="3" fontId="22" fillId="4" borderId="58" xfId="0" applyNumberFormat="1" applyFont="1" applyFill="1" applyBorder="1" applyAlignment="1" applyProtection="1">
      <alignment horizontal="left" vertical="center" wrapText="1"/>
    </xf>
    <xf numFmtId="0" fontId="32" fillId="4" borderId="19" xfId="0" applyFont="1" applyFill="1" applyBorder="1" applyAlignment="1" applyProtection="1">
      <alignment horizontal="center" vertical="center" wrapText="1"/>
    </xf>
    <xf numFmtId="0" fontId="32" fillId="4" borderId="20" xfId="0" applyFont="1" applyFill="1" applyBorder="1" applyAlignment="1" applyProtection="1">
      <alignment horizontal="center" vertical="center" wrapText="1"/>
    </xf>
    <xf numFmtId="0" fontId="32" fillId="4" borderId="21" xfId="0" applyFont="1" applyFill="1" applyBorder="1" applyAlignment="1" applyProtection="1">
      <alignment horizontal="center" vertical="center" wrapText="1"/>
    </xf>
    <xf numFmtId="0" fontId="39" fillId="3" borderId="7" xfId="1" applyFont="1" applyFill="1" applyBorder="1" applyAlignment="1" applyProtection="1">
      <alignment horizontal="center" vertical="center"/>
    </xf>
    <xf numFmtId="0" fontId="39" fillId="3" borderId="8" xfId="1" applyFont="1" applyFill="1" applyBorder="1" applyAlignment="1" applyProtection="1">
      <alignment horizontal="center" vertical="center"/>
    </xf>
    <xf numFmtId="0" fontId="39" fillId="3" borderId="9" xfId="1" applyFont="1" applyFill="1" applyBorder="1" applyAlignment="1" applyProtection="1">
      <alignment horizontal="center" vertical="center"/>
    </xf>
    <xf numFmtId="3" fontId="21" fillId="4" borderId="63" xfId="0" applyNumberFormat="1" applyFont="1" applyFill="1" applyBorder="1" applyAlignment="1" applyProtection="1">
      <alignment horizontal="center"/>
    </xf>
    <xf numFmtId="3" fontId="21" fillId="4" borderId="2" xfId="0" applyNumberFormat="1" applyFont="1" applyFill="1" applyBorder="1" applyAlignment="1" applyProtection="1">
      <alignment horizontal="center"/>
    </xf>
    <xf numFmtId="3" fontId="21" fillId="4" borderId="68" xfId="0" applyNumberFormat="1" applyFont="1" applyFill="1" applyBorder="1" applyAlignment="1" applyProtection="1">
      <alignment horizontal="center"/>
    </xf>
    <xf numFmtId="3" fontId="0" fillId="4" borderId="43" xfId="0" applyNumberFormat="1" applyFill="1" applyBorder="1" applyAlignment="1" applyProtection="1">
      <alignment horizontal="center"/>
    </xf>
    <xf numFmtId="0" fontId="15" fillId="4" borderId="71" xfId="0" applyFont="1" applyFill="1" applyBorder="1" applyAlignment="1" applyProtection="1">
      <alignment horizontal="center" vertical="center"/>
    </xf>
  </cellXfs>
  <cellStyles count="2">
    <cellStyle name="Hyperlink" xfId="1" builtinId="8"/>
    <cellStyle name="Normal" xfId="0" builtinId="0"/>
  </cellStyles>
  <dxfs count="340">
    <dxf>
      <fill>
        <patternFill>
          <bgColor rgb="FFC00000"/>
        </patternFill>
      </fill>
    </dxf>
    <dxf>
      <font>
        <color theme="0"/>
      </font>
      <fill>
        <patternFill>
          <bgColor rgb="FF002060"/>
        </patternFill>
      </fill>
    </dxf>
    <dxf>
      <fill>
        <patternFill>
          <bgColor rgb="FFC00000"/>
        </patternFill>
      </fill>
    </dxf>
    <dxf>
      <font>
        <color theme="0"/>
      </font>
      <fill>
        <patternFill>
          <bgColor rgb="FF002060"/>
        </patternFill>
      </fill>
    </dxf>
    <dxf>
      <fill>
        <patternFill>
          <bgColor rgb="FFC00000"/>
        </patternFill>
      </fill>
    </dxf>
    <dxf>
      <font>
        <color theme="0"/>
      </font>
      <fill>
        <patternFill>
          <bgColor rgb="FF002060"/>
        </patternFill>
      </fill>
    </dxf>
    <dxf>
      <fill>
        <patternFill>
          <bgColor rgb="FF92D050"/>
        </patternFill>
      </fill>
      <border>
        <left style="thin">
          <color auto="1"/>
        </left>
        <right style="thin">
          <color auto="1"/>
        </right>
        <top style="thin">
          <color auto="1"/>
        </top>
        <bottom style="thin">
          <color auto="1"/>
        </bottom>
        <vertical/>
        <horizontal/>
      </border>
    </dxf>
    <dxf>
      <font>
        <color theme="1"/>
      </font>
      <fill>
        <patternFill>
          <bgColor rgb="FF92D050"/>
        </patternFill>
      </fill>
      <border>
        <left style="thin">
          <color auto="1"/>
        </left>
        <right style="thin">
          <color auto="1"/>
        </right>
        <top style="thin">
          <color auto="1"/>
        </top>
        <bottom style="thin">
          <color auto="1"/>
        </bottom>
        <vertical/>
        <horizontal/>
      </border>
    </dxf>
    <dxf>
      <font>
        <color theme="1"/>
      </font>
      <fill>
        <patternFill>
          <bgColor rgb="FF92D050"/>
        </patternFill>
      </fill>
      <border>
        <left style="thin">
          <color auto="1"/>
        </left>
        <right style="thin">
          <color auto="1"/>
        </right>
        <top style="thin">
          <color auto="1"/>
        </top>
        <bottom style="thin">
          <color auto="1"/>
        </bottom>
        <vertical/>
        <horizontal/>
      </border>
    </dxf>
    <dxf>
      <font>
        <color theme="0"/>
      </font>
      <fill>
        <patternFill>
          <bgColor rgb="FF002060"/>
        </patternFill>
      </fill>
      <border>
        <left style="thin">
          <color auto="1"/>
        </left>
        <right style="thin">
          <color auto="1"/>
        </right>
        <top style="thin">
          <color auto="1"/>
        </top>
        <bottom style="thin">
          <color auto="1"/>
        </bottom>
        <vertical/>
        <horizontal/>
      </border>
    </dxf>
    <dxf>
      <font>
        <color theme="0"/>
      </font>
      <fill>
        <patternFill>
          <bgColor rgb="FF00206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C00000"/>
        </patternFill>
      </fill>
    </dxf>
    <dxf>
      <font>
        <color theme="0"/>
      </font>
      <fill>
        <patternFill>
          <bgColor rgb="FF002060"/>
        </patternFill>
      </fill>
    </dxf>
    <dxf>
      <fill>
        <patternFill>
          <bgColor rgb="FFC00000"/>
        </patternFill>
      </fill>
    </dxf>
    <dxf>
      <font>
        <color theme="0"/>
      </font>
      <fill>
        <patternFill>
          <bgColor rgb="FF002060"/>
        </patternFill>
      </fill>
    </dxf>
    <dxf>
      <fill>
        <patternFill>
          <bgColor rgb="FFC00000"/>
        </patternFill>
      </fill>
    </dxf>
    <dxf>
      <font>
        <color theme="0"/>
      </font>
      <fill>
        <patternFill>
          <bgColor rgb="FF002060"/>
        </patternFill>
      </fill>
    </dxf>
    <dxf>
      <fill>
        <patternFill>
          <bgColor rgb="FF92D050"/>
        </patternFill>
      </fill>
      <border>
        <left style="thin">
          <color auto="1"/>
        </left>
        <right style="thin">
          <color auto="1"/>
        </right>
        <top style="thin">
          <color auto="1"/>
        </top>
        <bottom style="thin">
          <color auto="1"/>
        </bottom>
        <vertical/>
        <horizontal/>
      </border>
    </dxf>
    <dxf>
      <font>
        <color theme="1"/>
      </font>
      <fill>
        <patternFill>
          <bgColor rgb="FF92D050"/>
        </patternFill>
      </fill>
      <border>
        <left style="thin">
          <color auto="1"/>
        </left>
        <right style="thin">
          <color auto="1"/>
        </right>
        <top style="thin">
          <color auto="1"/>
        </top>
        <bottom style="thin">
          <color auto="1"/>
        </bottom>
        <vertical/>
        <horizontal/>
      </border>
    </dxf>
    <dxf>
      <font>
        <color theme="1"/>
      </font>
      <fill>
        <patternFill>
          <bgColor rgb="FF92D050"/>
        </patternFill>
      </fill>
      <border>
        <left style="thin">
          <color auto="1"/>
        </left>
        <right style="thin">
          <color auto="1"/>
        </right>
        <top style="thin">
          <color auto="1"/>
        </top>
        <bottom style="thin">
          <color auto="1"/>
        </bottom>
        <vertical/>
        <horizontal/>
      </border>
    </dxf>
    <dxf>
      <font>
        <color theme="0"/>
      </font>
      <fill>
        <patternFill>
          <bgColor rgb="FF002060"/>
        </patternFill>
      </fill>
      <border>
        <left style="thin">
          <color auto="1"/>
        </left>
        <right style="thin">
          <color auto="1"/>
        </right>
        <top style="thin">
          <color auto="1"/>
        </top>
        <bottom style="thin">
          <color auto="1"/>
        </bottom>
        <vertical/>
        <horizontal/>
      </border>
    </dxf>
    <dxf>
      <font>
        <color theme="0"/>
      </font>
      <fill>
        <patternFill>
          <bgColor rgb="FF00206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theme="1"/>
        </left>
        <right style="thin">
          <color theme="1"/>
        </right>
        <top style="thin">
          <color theme="1"/>
        </top>
        <bottom style="thin">
          <color theme="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auto="1"/>
        </left>
        <right style="thin">
          <color auto="1"/>
        </right>
        <top style="thin">
          <color auto="1"/>
        </top>
        <bottom style="thin">
          <color auto="1"/>
        </bottom>
        <vertical/>
        <horizontal/>
      </border>
    </dxf>
    <dxf>
      <font>
        <b/>
        <i val="0"/>
      </font>
      <fill>
        <patternFill>
          <bgColor rgb="FFFF0000"/>
        </patternFill>
      </fill>
      <border>
        <left style="thin">
          <color theme="1"/>
        </left>
        <right style="thin">
          <color theme="1"/>
        </right>
        <top style="thin">
          <color theme="1"/>
        </top>
        <bottom style="thin">
          <color theme="1"/>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C00000"/>
        </patternFill>
      </fill>
      <border>
        <left style="thin">
          <color rgb="FF6C0000"/>
        </left>
        <right style="thin">
          <color rgb="FF6C0000"/>
        </right>
        <top style="thin">
          <color rgb="FF6C0000"/>
        </top>
        <bottom style="thin">
          <color rgb="FF6C0000"/>
        </bottom>
        <vertical/>
        <horizontal/>
      </border>
    </dxf>
    <dxf>
      <font>
        <b/>
        <i val="0"/>
        <color theme="8" tint="-0.499984740745262"/>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b val="0"/>
        <i val="0"/>
      </font>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auto="1"/>
        </left>
        <right style="thin">
          <color auto="1"/>
        </right>
        <top style="thin">
          <color auto="1"/>
        </top>
        <bottom style="thin">
          <color auto="1"/>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rgb="FF002060"/>
        </left>
        <right style="thin">
          <color rgb="FF002060"/>
        </right>
        <top style="thin">
          <color rgb="FF002060"/>
        </top>
        <bottom style="thin">
          <color rgb="FF002060"/>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font>
      <fill>
        <patternFill>
          <bgColor rgb="FF92D05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0000"/>
        </patternFill>
      </fill>
      <border>
        <left style="thin">
          <color rgb="FF6C0000"/>
        </left>
        <right style="thin">
          <color rgb="FF6C0000"/>
        </right>
        <top style="thin">
          <color rgb="FF6C0000"/>
        </top>
        <bottom style="thin">
          <color rgb="FF6C0000"/>
        </bottom>
        <vertical/>
        <horizontal/>
      </border>
    </dxf>
    <dxf>
      <font>
        <b/>
        <i val="0"/>
        <color rgb="FF002060"/>
      </font>
      <fill>
        <patternFill>
          <bgColor rgb="FF92D050"/>
        </patternFill>
      </fill>
      <border>
        <left style="thin">
          <color theme="9" tint="-0.499984740745262"/>
        </left>
        <right style="thin">
          <color theme="9" tint="-0.499984740745262"/>
        </right>
        <top style="thin">
          <color theme="9" tint="-0.499984740745262"/>
        </top>
        <bottom style="thin">
          <color rgb="FF00B050"/>
        </bottom>
        <vertical/>
        <horizontal/>
      </border>
    </dxf>
    <dxf>
      <font>
        <b val="0"/>
        <i val="0"/>
        <color theme="1"/>
      </font>
      <fill>
        <patternFill>
          <bgColor rgb="FFFF0000"/>
        </patternFill>
      </fill>
      <border>
        <left style="thin">
          <color rgb="FF6C0000"/>
        </left>
        <right style="thin">
          <color rgb="FF6C0000"/>
        </right>
        <top style="thin">
          <color rgb="FF6C0000"/>
        </top>
        <bottom style="thin">
          <color rgb="FF6C0000"/>
        </bottom>
        <vertical/>
        <horizontal/>
      </border>
    </dxf>
    <dxf>
      <font>
        <b/>
        <i val="0"/>
      </font>
      <fill>
        <patternFill>
          <bgColor rgb="FF00B050"/>
        </patternFill>
      </fill>
    </dxf>
    <dxf>
      <font>
        <b/>
        <i val="0"/>
      </font>
      <fill>
        <patternFill>
          <bgColor rgb="FF00B050"/>
        </patternFill>
      </fill>
    </dxf>
    <dxf>
      <font>
        <b/>
        <i val="0"/>
      </font>
      <fill>
        <patternFill>
          <bgColor rgb="FF00B050"/>
        </patternFill>
      </fill>
    </dxf>
    <dxf>
      <font>
        <b/>
        <i val="0"/>
      </font>
      <fill>
        <patternFill>
          <bgColor rgb="FF00B050"/>
        </patternFill>
      </fill>
    </dxf>
    <dxf>
      <font>
        <b/>
        <i val="0"/>
      </font>
      <fill>
        <patternFill>
          <bgColor rgb="FFFF0000"/>
        </patternFill>
      </fill>
      <border>
        <left style="thin">
          <color auto="1"/>
        </left>
        <right style="thin">
          <color auto="1"/>
        </right>
        <vertical/>
        <horizontal/>
      </border>
    </dxf>
    <dxf>
      <font>
        <b/>
        <i val="0"/>
      </font>
      <fill>
        <patternFill>
          <bgColor rgb="FFFF0000"/>
        </patternFill>
      </fill>
    </dxf>
    <dxf>
      <font>
        <b/>
        <i val="0"/>
      </font>
      <fill>
        <patternFill>
          <bgColor rgb="FFFF0000"/>
        </patternFill>
      </fill>
      <border>
        <left style="thin">
          <color auto="1"/>
        </left>
        <right style="thin">
          <color auto="1"/>
        </right>
        <vertical/>
        <horizontal/>
      </border>
    </dxf>
    <dxf>
      <font>
        <b/>
        <i val="0"/>
      </font>
      <fill>
        <patternFill>
          <bgColor rgb="FFFF0000"/>
        </patternFill>
      </fill>
    </dxf>
    <dxf>
      <font>
        <b/>
        <i val="0"/>
      </font>
      <fill>
        <patternFill>
          <bgColor rgb="FFFF0000"/>
        </patternFill>
      </fill>
      <border>
        <left style="thin">
          <color auto="1"/>
        </left>
        <right style="thin">
          <color auto="1"/>
        </right>
        <vertical/>
        <horizontal/>
      </border>
    </dxf>
    <dxf>
      <font>
        <b/>
        <i val="0"/>
      </font>
      <fill>
        <patternFill>
          <bgColor rgb="FFFF0000"/>
        </patternFill>
      </fill>
    </dxf>
    <dxf>
      <font>
        <b/>
        <i val="0"/>
      </font>
      <fill>
        <patternFill>
          <bgColor rgb="FFFF0000"/>
        </patternFill>
      </fill>
      <border>
        <left style="thin">
          <color auto="1"/>
        </left>
        <right style="thin">
          <color auto="1"/>
        </right>
        <vertical/>
        <horizontal/>
      </border>
    </dxf>
    <dxf>
      <font>
        <b/>
        <i val="0"/>
      </font>
      <fill>
        <patternFill>
          <bgColor rgb="FFFF0000"/>
        </patternFill>
      </fill>
      <border>
        <left style="thin">
          <color auto="1"/>
        </left>
        <right style="thin">
          <color auto="1"/>
        </right>
        <vertical/>
        <horizontal/>
      </border>
    </dxf>
    <dxf>
      <fill>
        <patternFill>
          <bgColor rgb="FFFF0000"/>
        </patternFill>
      </fill>
    </dxf>
    <dxf>
      <fill>
        <patternFill>
          <bgColor rgb="FFFF0000"/>
        </patternFill>
      </fill>
      <border>
        <left style="thin">
          <color auto="1"/>
        </left>
        <right style="thin">
          <color auto="1"/>
        </right>
      </border>
    </dxf>
    <dxf>
      <font>
        <b/>
        <i val="0"/>
      </font>
      <fill>
        <patternFill>
          <bgColor rgb="FFFF0000"/>
        </patternFill>
      </fill>
    </dxf>
    <dxf>
      <fill>
        <patternFill>
          <bgColor rgb="FFFF0000"/>
        </patternFill>
      </fill>
    </dxf>
    <dxf>
      <font>
        <b/>
        <i val="0"/>
        <color theme="0"/>
      </font>
      <fill>
        <patternFill>
          <bgColor rgb="FF002060"/>
        </patternFill>
      </fill>
    </dxf>
    <dxf>
      <fill>
        <patternFill>
          <bgColor rgb="FFC00000"/>
        </patternFill>
      </fill>
      <border>
        <left style="thin">
          <color rgb="FF6C0000"/>
        </left>
        <right style="thin">
          <color rgb="FF6C0000"/>
        </right>
        <top style="thin">
          <color rgb="FF6C0000"/>
        </top>
        <bottom style="thin">
          <color rgb="FF6C0000"/>
        </bottom>
        <vertical/>
        <horizontal/>
      </border>
    </dxf>
    <dxf>
      <fill>
        <patternFill>
          <bgColor rgb="FFC00000"/>
        </patternFill>
      </fill>
      <border>
        <left style="thin">
          <color rgb="FF6C0000"/>
        </left>
        <right style="thin">
          <color rgb="FF6C0000"/>
        </right>
        <top style="thin">
          <color rgb="FF6C0000"/>
        </top>
        <bottom style="thin">
          <color rgb="FF6C0000"/>
        </bottom>
        <vertical/>
        <horizontal/>
      </border>
    </dxf>
    <dxf>
      <fill>
        <patternFill>
          <bgColor rgb="FFFF0000"/>
        </patternFill>
      </fill>
    </dxf>
    <dxf>
      <font>
        <b/>
        <i val="0"/>
        <color theme="0"/>
      </font>
      <fill>
        <patternFill>
          <bgColor rgb="FF002060"/>
        </patternFill>
      </fill>
    </dxf>
    <dxf>
      <fill>
        <patternFill>
          <bgColor rgb="FFC00000"/>
        </patternFill>
      </fill>
      <border>
        <left style="thin">
          <color rgb="FF6C0000"/>
        </left>
        <right style="thin">
          <color rgb="FF6C0000"/>
        </right>
        <top style="thin">
          <color rgb="FF6C0000"/>
        </top>
        <bottom style="thin">
          <color rgb="FF6C0000"/>
        </bottom>
        <vertical/>
        <horizontal/>
      </border>
    </dxf>
    <dxf>
      <fill>
        <patternFill>
          <bgColor rgb="FFC00000"/>
        </patternFill>
      </fill>
      <border>
        <left style="thin">
          <color rgb="FF6C0000"/>
        </left>
        <right style="thin">
          <color rgb="FF6C0000"/>
        </right>
        <top style="thin">
          <color rgb="FF6C0000"/>
        </top>
        <bottom style="thin">
          <color rgb="FF6C0000"/>
        </bottom>
        <vertical/>
        <horizontal/>
      </border>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ont>
        <b/>
        <i val="0"/>
      </font>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border>
    </dxf>
    <dxf>
      <fill>
        <patternFill>
          <bgColor rgb="FFFF0000"/>
        </patternFill>
      </fill>
      <border>
        <left style="thin">
          <color auto="1"/>
        </left>
        <right style="thin">
          <color auto="1"/>
        </right>
      </border>
    </dxf>
    <dxf>
      <fill>
        <patternFill>
          <bgColor rgb="FFFF0000"/>
        </patternFill>
      </fill>
    </dxf>
    <dxf>
      <fill>
        <patternFill>
          <bgColor rgb="FF92D050"/>
        </patternFill>
      </fill>
    </dxf>
    <dxf>
      <fill>
        <patternFill>
          <bgColor rgb="FFFF0000"/>
        </patternFill>
      </fill>
    </dxf>
    <dxf>
      <fill>
        <patternFill>
          <bgColor rgb="FF92D050"/>
        </patternFill>
      </fill>
    </dxf>
    <dxf>
      <font>
        <b/>
        <i val="0"/>
      </font>
      <fill>
        <patternFill>
          <bgColor rgb="FFFF0000"/>
        </patternFill>
      </fill>
    </dxf>
    <dxf>
      <font>
        <b/>
        <i val="0"/>
      </font>
      <fill>
        <patternFill>
          <bgColor rgb="FF92D050"/>
        </patternFill>
      </fill>
    </dxf>
    <dxf>
      <fill>
        <patternFill>
          <bgColor rgb="FFFF0000"/>
        </patternFill>
      </fill>
    </dxf>
    <dxf>
      <fill>
        <patternFill>
          <bgColor rgb="FF92D050"/>
        </patternFill>
      </fill>
    </dxf>
    <dxf>
      <font>
        <b/>
        <i val="0"/>
      </font>
      <fill>
        <patternFill>
          <bgColor rgb="FFFF0000"/>
        </patternFill>
      </fill>
    </dxf>
    <dxf>
      <font>
        <b/>
        <i val="0"/>
      </font>
      <fill>
        <patternFill>
          <bgColor rgb="FF92D050"/>
        </patternFill>
      </fill>
    </dxf>
    <dxf>
      <fill>
        <patternFill>
          <bgColor rgb="FFFF0000"/>
        </patternFill>
      </fill>
    </dxf>
    <dxf>
      <fill>
        <patternFill>
          <bgColor rgb="FF92D050"/>
        </patternFill>
      </fill>
    </dxf>
    <dxf>
      <font>
        <b/>
        <i val="0"/>
      </font>
      <fill>
        <patternFill>
          <bgColor rgb="FFFF0000"/>
        </patternFill>
      </fill>
    </dxf>
    <dxf>
      <font>
        <b/>
        <i val="0"/>
      </font>
      <fill>
        <patternFill>
          <bgColor rgb="FF92D050"/>
        </patternFill>
      </fill>
    </dxf>
    <dxf>
      <fill>
        <patternFill>
          <bgColor rgb="FFFF0000"/>
        </patternFill>
      </fill>
    </dxf>
    <dxf>
      <fill>
        <patternFill>
          <bgColor rgb="FF92D050"/>
        </patternFill>
      </fill>
    </dxf>
    <dxf>
      <font>
        <b/>
        <i val="0"/>
      </font>
      <fill>
        <patternFill>
          <bgColor rgb="FFFF0000"/>
        </patternFill>
      </fill>
    </dxf>
    <dxf>
      <font>
        <b/>
        <i val="0"/>
      </font>
      <fill>
        <patternFill>
          <bgColor rgb="FF92D050"/>
        </patternFill>
      </fill>
    </dxf>
    <dxf>
      <font>
        <b val="0"/>
        <i val="0"/>
      </font>
      <fill>
        <patternFill>
          <bgColor rgb="FFFF0000"/>
        </patternFill>
      </fill>
    </dxf>
    <dxf>
      <fill>
        <patternFill>
          <bgColor rgb="FF92D050"/>
        </patternFill>
      </fill>
    </dxf>
    <dxf>
      <font>
        <b/>
        <i val="0"/>
      </font>
      <fill>
        <patternFill>
          <bgColor rgb="FFFF0000"/>
        </patternFill>
      </fill>
    </dxf>
    <dxf>
      <font>
        <b/>
        <i val="0"/>
      </font>
      <fill>
        <patternFill>
          <bgColor rgb="FF92D050"/>
        </patternFill>
      </fill>
    </dxf>
    <dxf>
      <fill>
        <patternFill>
          <bgColor rgb="FFFF0000"/>
        </patternFill>
      </fill>
    </dxf>
    <dxf>
      <fill>
        <patternFill>
          <bgColor rgb="FF92D050"/>
        </patternFill>
      </fill>
    </dxf>
    <dxf>
      <font>
        <b/>
        <i val="0"/>
      </font>
      <fill>
        <patternFill>
          <bgColor rgb="FFFF0000"/>
        </patternFill>
      </fill>
    </dxf>
    <dxf>
      <font>
        <b/>
        <i val="0"/>
      </font>
      <fill>
        <patternFill>
          <bgColor rgb="FF92D050"/>
        </patternFill>
      </fill>
    </dxf>
    <dxf>
      <fill>
        <patternFill>
          <bgColor rgb="FFFF0000"/>
        </patternFill>
      </fill>
      <border>
        <left style="thin">
          <color auto="1"/>
        </left>
        <right style="thin">
          <color auto="1"/>
        </right>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ont>
        <b val="0"/>
        <i val="0"/>
        <color theme="1"/>
      </font>
      <fill>
        <patternFill>
          <bgColor rgb="FFFF0000"/>
        </patternFill>
      </fill>
      <border>
        <left style="thin">
          <color auto="1"/>
        </left>
        <right style="thin">
          <color auto="1"/>
        </right>
        <vertical/>
        <horizontal/>
      </border>
    </dxf>
    <dxf>
      <fill>
        <patternFill>
          <bgColor rgb="FF92D050"/>
        </patternFill>
      </fill>
    </dxf>
    <dxf>
      <font>
        <b/>
        <i val="0"/>
        <color theme="1"/>
      </font>
      <fill>
        <patternFill>
          <bgColor rgb="FFFF0000"/>
        </patternFill>
      </fill>
      <border>
        <left style="thin">
          <color auto="1"/>
        </left>
        <right style="thin">
          <color auto="1"/>
        </right>
        <vertical/>
        <horizontal/>
      </border>
    </dxf>
    <dxf>
      <font>
        <b/>
        <i val="0"/>
      </font>
      <fill>
        <patternFill>
          <bgColor rgb="FF92D050"/>
        </patternFill>
      </fill>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border>
        <left style="thin">
          <color auto="1"/>
        </left>
        <right style="thin">
          <color auto="1"/>
        </right>
        <vertical/>
        <horizontal/>
      </border>
    </dxf>
    <dxf>
      <fill>
        <patternFill>
          <bgColor rgb="FFFF0000"/>
        </patternFill>
      </fill>
    </dxf>
    <dxf>
      <fill>
        <patternFill>
          <bgColor rgb="FFFF0000"/>
        </patternFill>
      </fill>
      <border>
        <left style="thin">
          <color auto="1"/>
        </left>
        <right style="thin">
          <color auto="1"/>
        </right>
      </border>
    </dxf>
    <dxf>
      <fill>
        <patternFill>
          <bgColor rgb="FFFF0000"/>
        </patternFill>
      </fill>
    </dxf>
    <dxf>
      <fill>
        <patternFill>
          <bgColor rgb="FFFF0000"/>
        </patternFill>
      </fill>
    </dxf>
    <dxf>
      <font>
        <b/>
        <i val="0"/>
        <color theme="1"/>
      </font>
      <fill>
        <patternFill>
          <bgColor rgb="FF92D050"/>
        </patternFill>
      </fill>
    </dxf>
    <dxf>
      <font>
        <b/>
        <i val="0"/>
        <color theme="1"/>
      </font>
      <fill>
        <patternFill>
          <bgColor rgb="FFFF0000"/>
        </patternFill>
      </fill>
    </dxf>
    <dxf>
      <font>
        <b/>
        <i val="0"/>
        <color theme="1"/>
      </font>
      <fill>
        <patternFill>
          <bgColor rgb="FFFF0000"/>
        </patternFill>
      </fill>
    </dxf>
    <dxf>
      <font>
        <b/>
        <i val="0"/>
        <strike val="0"/>
      </font>
      <fill>
        <patternFill>
          <bgColor rgb="FFFF0000"/>
        </patternFill>
      </fill>
    </dxf>
    <dxf>
      <font>
        <strike val="0"/>
        <color theme="1"/>
      </font>
      <border>
        <left style="thin">
          <color theme="9" tint="-0.24994659260841701"/>
        </left>
        <right style="thin">
          <color theme="9" tint="-0.24994659260841701"/>
        </right>
        <top style="thin">
          <color theme="9" tint="-0.24994659260841701"/>
        </top>
        <bottom style="thin">
          <color theme="9" tint="-0.24994659260841701"/>
        </bottom>
        <vertical/>
        <horizontal/>
      </border>
    </dxf>
  </dxfs>
  <tableStyles count="0" defaultTableStyle="TableStyleMedium2" defaultPivotStyle="PivotStyleLight16"/>
  <colors>
    <mruColors>
      <color rgb="FF6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67236</xdr:colOff>
      <xdr:row>4</xdr:row>
      <xdr:rowOff>95250</xdr:rowOff>
    </xdr:from>
    <xdr:to>
      <xdr:col>38</xdr:col>
      <xdr:colOff>874059</xdr:colOff>
      <xdr:row>4</xdr:row>
      <xdr:rowOff>1104899</xdr:rowOff>
    </xdr:to>
    <xdr:sp macro="" textlink="">
      <xdr:nvSpPr>
        <xdr:cNvPr id="2" name="TextBox 1">
          <a:extLst>
            <a:ext uri="{FF2B5EF4-FFF2-40B4-BE49-F238E27FC236}">
              <a16:creationId xmlns:a16="http://schemas.microsoft.com/office/drawing/2014/main" id="{F15B156B-B7DC-41CC-83AA-1967E83B0DF1}"/>
            </a:ext>
          </a:extLst>
        </xdr:cNvPr>
        <xdr:cNvSpPr txBox="1"/>
      </xdr:nvSpPr>
      <xdr:spPr>
        <a:xfrm>
          <a:off x="672354" y="296956"/>
          <a:ext cx="10948146" cy="1009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600" baseline="0">
              <a:solidFill>
                <a:schemeClr val="dk1"/>
              </a:solidFill>
              <a:effectLst/>
              <a:latin typeface="+mn-lt"/>
              <a:ea typeface="+mn-ea"/>
              <a:cs typeface="+mn-cs"/>
            </a:rPr>
            <a:t>Use this tool to test your own work when determining an IP address and subnet mask.</a:t>
          </a:r>
          <a:endParaRPr lang="en-US" sz="1600">
            <a:effectLst/>
          </a:endParaRPr>
        </a:p>
        <a:p>
          <a:pPr algn="ctr"/>
          <a:r>
            <a:rPr lang="en-US" sz="1400" b="1"/>
            <a:t>Directions:</a:t>
          </a:r>
        </a:p>
        <a:p>
          <a:pPr marL="0" marR="0" lvl="0" indent="0" algn="l" defTabSz="914400" eaLnBrk="1" fontAlgn="auto" latinLnBrk="0" hangingPunct="1">
            <a:lnSpc>
              <a:spcPct val="100000"/>
            </a:lnSpc>
            <a:spcBef>
              <a:spcPts val="0"/>
            </a:spcBef>
            <a:spcAft>
              <a:spcPts val="0"/>
            </a:spcAft>
            <a:buClrTx/>
            <a:buSzTx/>
            <a:buFontTx/>
            <a:buNone/>
            <a:tabLst/>
            <a:defRPr/>
          </a:pPr>
          <a:r>
            <a:rPr lang="en-US" sz="1400"/>
            <a:t>1. In the “Binary” row, turn on and off the bits as needed to set your network address. It is best to make these selections from right to left.</a:t>
          </a:r>
          <a:endParaRPr lang="en-US" sz="1400" baseline="0"/>
        </a:p>
        <a:p>
          <a:pPr algn="l"/>
          <a:r>
            <a:rPr lang="en-US" sz="1400" baseline="0"/>
            <a:t>2. Enter your CIDR (or slash) notation at the end of line 17.</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134471</xdr:colOff>
      <xdr:row>4</xdr:row>
      <xdr:rowOff>67235</xdr:rowOff>
    </xdr:from>
    <xdr:to>
      <xdr:col>39</xdr:col>
      <xdr:colOff>0</xdr:colOff>
      <xdr:row>4</xdr:row>
      <xdr:rowOff>1927412</xdr:rowOff>
    </xdr:to>
    <xdr:sp macro="" textlink="">
      <xdr:nvSpPr>
        <xdr:cNvPr id="2" name="TextBox 1">
          <a:extLst>
            <a:ext uri="{FF2B5EF4-FFF2-40B4-BE49-F238E27FC236}">
              <a16:creationId xmlns:a16="http://schemas.microsoft.com/office/drawing/2014/main" id="{F09496D1-CB37-499B-B2C6-6D2010E425F0}"/>
            </a:ext>
          </a:extLst>
        </xdr:cNvPr>
        <xdr:cNvSpPr txBox="1"/>
      </xdr:nvSpPr>
      <xdr:spPr>
        <a:xfrm>
          <a:off x="134471" y="67235"/>
          <a:ext cx="11362764" cy="1860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Directions: </a:t>
          </a:r>
        </a:p>
        <a:p>
          <a:r>
            <a:rPr lang="en-US" sz="1400"/>
            <a:t>1- Enter the first octet of your IP address into B6.</a:t>
          </a:r>
        </a:p>
        <a:p>
          <a:r>
            <a:rPr lang="en-US" sz="1400"/>
            <a:t>2- Enter the second </a:t>
          </a:r>
          <a:r>
            <a:rPr lang="en-US" sz="1400">
              <a:solidFill>
                <a:schemeClr val="dk1"/>
              </a:solidFill>
              <a:effectLst/>
              <a:latin typeface="+mn-lt"/>
              <a:ea typeface="+mn-ea"/>
              <a:cs typeface="+mn-cs"/>
            </a:rPr>
            <a:t>octet</a:t>
          </a:r>
          <a:r>
            <a:rPr lang="en-US" sz="1400"/>
            <a:t> into K6.</a:t>
          </a:r>
        </a:p>
        <a:p>
          <a:r>
            <a:rPr lang="en-US" sz="1400"/>
            <a:t>3- Enter the third </a:t>
          </a:r>
          <a:r>
            <a:rPr lang="en-US" sz="1400">
              <a:solidFill>
                <a:schemeClr val="dk1"/>
              </a:solidFill>
              <a:effectLst/>
              <a:latin typeface="+mn-lt"/>
              <a:ea typeface="+mn-ea"/>
              <a:cs typeface="+mn-cs"/>
            </a:rPr>
            <a:t>octet</a:t>
          </a:r>
          <a:r>
            <a:rPr lang="en-US" sz="1400" baseline="0"/>
            <a:t> </a:t>
          </a:r>
          <a:r>
            <a:rPr lang="en-US" sz="1400"/>
            <a:t>into T6.</a:t>
          </a:r>
        </a:p>
        <a:p>
          <a:r>
            <a:rPr lang="en-US" sz="1400"/>
            <a:t>4- Enter the fourth </a:t>
          </a:r>
          <a:r>
            <a:rPr lang="en-US" sz="1400">
              <a:solidFill>
                <a:schemeClr val="dk1"/>
              </a:solidFill>
              <a:effectLst/>
              <a:latin typeface="+mn-lt"/>
              <a:ea typeface="+mn-ea"/>
              <a:cs typeface="+mn-cs"/>
            </a:rPr>
            <a:t>octet</a:t>
          </a:r>
          <a:r>
            <a:rPr lang="en-US" sz="1400"/>
            <a:t> into AC6. </a:t>
          </a:r>
        </a:p>
        <a:p>
          <a:r>
            <a:rPr lang="en-US" sz="1400"/>
            <a:t>5- Select your subnet CIDR notation from the drop down menu in AL6. </a:t>
          </a:r>
        </a:p>
        <a:p>
          <a:r>
            <a:rPr lang="en-US" sz="1400"/>
            <a:t>6- Once you have done this, proceed down through the sheet. You will see a series of sections, with each section dealing with a different part of the address mapping</a:t>
          </a:r>
          <a:r>
            <a:rPr lang="en-US" sz="1400" baseline="0"/>
            <a:t> process, such as class identification, network address, broadcast address etc.</a:t>
          </a:r>
          <a:endParaRPr lang="en-US" sz="1400"/>
        </a:p>
      </xdr:txBody>
    </xdr:sp>
    <xdr:clientData/>
  </xdr:twoCellAnchor>
</xdr:wsDr>
</file>

<file path=xl/persons/person.xml><?xml version="1.0" encoding="utf-8"?>
<personList xmlns="http://schemas.microsoft.com/office/spreadsheetml/2018/threadedcomments" xmlns:x="http://schemas.openxmlformats.org/spreadsheetml/2006/main">
  <person displayName="Dimitrik Johnson" id="{9B611484-FD22-41BF-A1F7-C0D2EA75C7A4}" userId="c31b8b9eca6b87f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00" dT="2020-09-02T17:41:19.18" personId="{9B611484-FD22-41BF-A1F7-C0D2EA75C7A4}" id="{302F9767-F43F-4FCE-AB63-D85ED827AA25}">
    <text>I would specify what you mean by "this"</text>
  </threadedComment>
  <threadedComment ref="B115" dT="2020-09-02T18:06:47.70" personId="{9B611484-FD22-41BF-A1F7-C0D2EA75C7A4}" id="{9CD8998E-737A-486A-9852-DD2655523BB9}">
    <text>"Similarly to when we determined the number of valid host addresses, the first step is to determine how many bits are used in the host portion of the address." Maybe try something like this?</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youtube.com/watch?v=zV59lAEQO78&amp;feature=youtu.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youtube.com/watch?v=qkM7gZdOseU&amp;feature=youtu.be"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youtube.com/watch?v=lL-ZtvfC4VI&amp;feature=youtu.be"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7E07D-06A7-4678-B67E-2F31F43EF44D}">
  <dimension ref="A1:AL95"/>
  <sheetViews>
    <sheetView workbookViewId="0">
      <selection activeCell="C8" sqref="C8"/>
    </sheetView>
  </sheetViews>
  <sheetFormatPr defaultRowHeight="14.5" x14ac:dyDescent="0.35"/>
  <cols>
    <col min="1" max="1" width="5.453125" style="1" customWidth="1"/>
    <col min="2" max="2" width="14.7265625" customWidth="1"/>
    <col min="3" max="3" width="11.453125" customWidth="1"/>
    <col min="4" max="10" width="6.7265625" customWidth="1"/>
    <col min="11" max="11" width="6.81640625" customWidth="1"/>
    <col min="12" max="38" width="9.1796875" style="30"/>
  </cols>
  <sheetData>
    <row r="1" spans="2:38" s="30" customFormat="1" ht="15" thickBot="1" x14ac:dyDescent="0.4"/>
    <row r="2" spans="2:38" s="30" customFormat="1" x14ac:dyDescent="0.35">
      <c r="B2" s="225" t="s">
        <v>93</v>
      </c>
      <c r="C2" s="226"/>
      <c r="D2" s="226"/>
      <c r="E2" s="226"/>
      <c r="F2" s="226"/>
      <c r="G2" s="226"/>
      <c r="H2" s="226"/>
      <c r="I2" s="226"/>
      <c r="J2" s="226"/>
      <c r="K2" s="227"/>
    </row>
    <row r="3" spans="2:38" s="30" customFormat="1" ht="15" thickBot="1" x14ac:dyDescent="0.4">
      <c r="B3" s="228"/>
      <c r="C3" s="229"/>
      <c r="D3" s="229"/>
      <c r="E3" s="229"/>
      <c r="F3" s="229"/>
      <c r="G3" s="229"/>
      <c r="H3" s="229"/>
      <c r="I3" s="229"/>
      <c r="J3" s="229"/>
      <c r="K3" s="230"/>
    </row>
    <row r="4" spans="2:38" s="30" customFormat="1" x14ac:dyDescent="0.35"/>
    <row r="5" spans="2:38" s="1" customFormat="1" ht="15" thickBot="1" x14ac:dyDescent="0.4">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row>
    <row r="6" spans="2:38" x14ac:dyDescent="0.35">
      <c r="B6" s="233" t="s">
        <v>54</v>
      </c>
      <c r="C6" s="234"/>
      <c r="D6" s="234"/>
      <c r="E6" s="234"/>
      <c r="F6" s="234"/>
      <c r="G6" s="234"/>
      <c r="H6" s="234"/>
      <c r="I6" s="234"/>
      <c r="J6" s="234"/>
      <c r="K6" s="235"/>
    </row>
    <row r="7" spans="2:38" ht="45.75" customHeight="1" thickBot="1" x14ac:dyDescent="0.4">
      <c r="B7" s="236"/>
      <c r="C7" s="237"/>
      <c r="D7" s="237"/>
      <c r="E7" s="237"/>
      <c r="F7" s="237"/>
      <c r="G7" s="237"/>
      <c r="H7" s="237"/>
      <c r="I7" s="237"/>
      <c r="J7" s="237"/>
      <c r="K7" s="238"/>
    </row>
    <row r="8" spans="2:38" ht="42.75" customHeight="1" x14ac:dyDescent="0.8">
      <c r="B8" s="66" t="s">
        <v>24</v>
      </c>
      <c r="C8" s="86"/>
      <c r="D8" s="231" t="s">
        <v>23</v>
      </c>
      <c r="E8" s="231"/>
      <c r="F8" s="231"/>
      <c r="G8" s="231"/>
      <c r="H8" s="231"/>
      <c r="I8" s="231"/>
      <c r="J8" s="231"/>
      <c r="K8" s="232"/>
    </row>
    <row r="9" spans="2:38" ht="30.75" customHeight="1" x14ac:dyDescent="0.35">
      <c r="B9" s="239" t="s">
        <v>53</v>
      </c>
      <c r="C9" s="240"/>
      <c r="D9" s="181">
        <v>128</v>
      </c>
      <c r="E9" s="181">
        <v>64</v>
      </c>
      <c r="F9" s="181">
        <v>32</v>
      </c>
      <c r="G9" s="181">
        <v>16</v>
      </c>
      <c r="H9" s="181">
        <v>8</v>
      </c>
      <c r="I9" s="181">
        <v>4</v>
      </c>
      <c r="J9" s="181">
        <v>2</v>
      </c>
      <c r="K9" s="182">
        <v>1</v>
      </c>
    </row>
    <row r="10" spans="2:38" hidden="1" x14ac:dyDescent="0.35">
      <c r="B10" s="241" t="s">
        <v>22</v>
      </c>
      <c r="C10" s="242"/>
      <c r="D10" s="67">
        <v>7</v>
      </c>
      <c r="E10" s="67">
        <v>6</v>
      </c>
      <c r="F10" s="67">
        <v>5</v>
      </c>
      <c r="G10" s="67">
        <v>4</v>
      </c>
      <c r="H10" s="67">
        <v>3</v>
      </c>
      <c r="I10" s="67">
        <v>2</v>
      </c>
      <c r="J10" s="67">
        <v>1</v>
      </c>
      <c r="K10" s="72">
        <v>0</v>
      </c>
    </row>
    <row r="11" spans="2:38" hidden="1" x14ac:dyDescent="0.35">
      <c r="B11" s="243"/>
      <c r="C11" s="244"/>
      <c r="D11" s="67">
        <v>2</v>
      </c>
      <c r="E11" s="67">
        <v>2</v>
      </c>
      <c r="F11" s="67">
        <v>2</v>
      </c>
      <c r="G11" s="67">
        <v>2</v>
      </c>
      <c r="H11" s="67">
        <v>2</v>
      </c>
      <c r="I11" s="67">
        <v>2</v>
      </c>
      <c r="J11" s="67">
        <v>2</v>
      </c>
      <c r="K11" s="72">
        <v>2</v>
      </c>
    </row>
    <row r="12" spans="2:38" hidden="1" x14ac:dyDescent="0.35">
      <c r="B12" s="245"/>
      <c r="C12" s="246"/>
      <c r="D12" s="67">
        <f t="shared" ref="D12:J12" si="0">QUOTIENT(E12,D11)</f>
        <v>0</v>
      </c>
      <c r="E12" s="67">
        <f t="shared" si="0"/>
        <v>0</v>
      </c>
      <c r="F12" s="67">
        <f t="shared" si="0"/>
        <v>0</v>
      </c>
      <c r="G12" s="67">
        <f t="shared" si="0"/>
        <v>0</v>
      </c>
      <c r="H12" s="67">
        <f t="shared" si="0"/>
        <v>0</v>
      </c>
      <c r="I12" s="67">
        <f t="shared" si="0"/>
        <v>0</v>
      </c>
      <c r="J12" s="67">
        <f t="shared" si="0"/>
        <v>0</v>
      </c>
      <c r="K12" s="72">
        <f>QUOTIENT(C8,K11)</f>
        <v>0</v>
      </c>
    </row>
    <row r="13" spans="2:38" ht="18.5" x14ac:dyDescent="0.45">
      <c r="B13" s="66" t="s">
        <v>52</v>
      </c>
      <c r="C13" s="65"/>
      <c r="D13" s="68">
        <f t="shared" ref="D13:J13" si="1">MOD(E12,D11)</f>
        <v>0</v>
      </c>
      <c r="E13" s="68">
        <f t="shared" si="1"/>
        <v>0</v>
      </c>
      <c r="F13" s="68">
        <f t="shared" si="1"/>
        <v>0</v>
      </c>
      <c r="G13" s="68">
        <f t="shared" si="1"/>
        <v>0</v>
      </c>
      <c r="H13" s="68">
        <f t="shared" si="1"/>
        <v>0</v>
      </c>
      <c r="I13" s="68">
        <f t="shared" si="1"/>
        <v>0</v>
      </c>
      <c r="J13" s="68">
        <f t="shared" si="1"/>
        <v>0</v>
      </c>
      <c r="K13" s="73">
        <f>MOD(C8,K11)</f>
        <v>0</v>
      </c>
    </row>
    <row r="14" spans="2:38" hidden="1" x14ac:dyDescent="0.35">
      <c r="B14" s="64"/>
      <c r="C14" s="63"/>
      <c r="D14" s="63"/>
      <c r="E14" s="63"/>
      <c r="F14" s="63"/>
      <c r="G14" s="63"/>
      <c r="H14" s="63"/>
      <c r="I14" s="63"/>
      <c r="J14" s="63"/>
      <c r="K14" s="74"/>
    </row>
    <row r="15" spans="2:38" hidden="1" x14ac:dyDescent="0.35">
      <c r="B15" s="69" t="s">
        <v>21</v>
      </c>
      <c r="C15" s="70">
        <f>SUM(D15:K15)</f>
        <v>0</v>
      </c>
      <c r="D15" s="71">
        <f t="shared" ref="D15:K15" si="2">D9*D13</f>
        <v>0</v>
      </c>
      <c r="E15" s="71">
        <f t="shared" si="2"/>
        <v>0</v>
      </c>
      <c r="F15" s="71">
        <f t="shared" si="2"/>
        <v>0</v>
      </c>
      <c r="G15" s="71">
        <f t="shared" si="2"/>
        <v>0</v>
      </c>
      <c r="H15" s="71">
        <f t="shared" si="2"/>
        <v>0</v>
      </c>
      <c r="I15" s="71">
        <f t="shared" si="2"/>
        <v>0</v>
      </c>
      <c r="J15" s="71">
        <f t="shared" si="2"/>
        <v>0</v>
      </c>
      <c r="K15" s="75">
        <f t="shared" si="2"/>
        <v>0</v>
      </c>
    </row>
    <row r="16" spans="2:38" s="30" customFormat="1" hidden="1" x14ac:dyDescent="0.35">
      <c r="B16" s="30" t="s">
        <v>92</v>
      </c>
      <c r="C16" s="30" t="s">
        <v>87</v>
      </c>
    </row>
    <row r="17" spans="2:11" s="30" customFormat="1" hidden="1" x14ac:dyDescent="0.35"/>
    <row r="18" spans="2:11" s="30" customFormat="1" ht="21" x14ac:dyDescent="0.5">
      <c r="B18" s="247" t="str">
        <f>IF(C8&gt;255,B16,IF(C8&lt;0,C16,""))</f>
        <v/>
      </c>
      <c r="C18" s="247"/>
      <c r="D18" s="247"/>
      <c r="E18" s="247"/>
      <c r="F18" s="247"/>
      <c r="G18" s="247"/>
      <c r="H18" s="247"/>
      <c r="I18" s="247"/>
      <c r="J18" s="247"/>
      <c r="K18" s="247"/>
    </row>
    <row r="19" spans="2:11" s="30" customFormat="1" x14ac:dyDescent="0.35"/>
    <row r="20" spans="2:11" s="30" customFormat="1" x14ac:dyDescent="0.35">
      <c r="B20" s="224"/>
      <c r="C20" s="224"/>
      <c r="D20" s="224"/>
      <c r="E20" s="224"/>
      <c r="F20" s="224"/>
      <c r="G20" s="224"/>
      <c r="H20" s="224"/>
      <c r="I20" s="224"/>
      <c r="J20" s="224"/>
      <c r="K20" s="224"/>
    </row>
    <row r="21" spans="2:11" s="30" customFormat="1" x14ac:dyDescent="0.35">
      <c r="B21" s="224"/>
      <c r="C21" s="224"/>
      <c r="D21" s="224"/>
      <c r="E21" s="224"/>
      <c r="F21" s="224"/>
      <c r="G21" s="224"/>
      <c r="H21" s="224"/>
      <c r="I21" s="224"/>
      <c r="J21" s="224"/>
      <c r="K21" s="224"/>
    </row>
    <row r="22" spans="2:11" s="30" customFormat="1" x14ac:dyDescent="0.35"/>
    <row r="23" spans="2:11" s="30" customFormat="1" x14ac:dyDescent="0.35"/>
    <row r="24" spans="2:11" s="30" customFormat="1" x14ac:dyDescent="0.35"/>
    <row r="25" spans="2:11" s="30" customFormat="1" x14ac:dyDescent="0.35"/>
    <row r="26" spans="2:11" s="30" customFormat="1" x14ac:dyDescent="0.35"/>
    <row r="27" spans="2:11" s="30" customFormat="1" x14ac:dyDescent="0.35"/>
    <row r="28" spans="2:11" s="30" customFormat="1" x14ac:dyDescent="0.35"/>
    <row r="29" spans="2:11" s="30" customFormat="1" x14ac:dyDescent="0.35"/>
    <row r="30" spans="2:11" s="30" customFormat="1" x14ac:dyDescent="0.35"/>
    <row r="31" spans="2:11" s="30" customFormat="1" x14ac:dyDescent="0.35"/>
    <row r="32" spans="2:11" s="30" customFormat="1" x14ac:dyDescent="0.35"/>
    <row r="33" s="30" customFormat="1" x14ac:dyDescent="0.35"/>
    <row r="34" s="30" customFormat="1" x14ac:dyDescent="0.35"/>
    <row r="35" s="30" customFormat="1" x14ac:dyDescent="0.35"/>
    <row r="36" s="30" customFormat="1" x14ac:dyDescent="0.35"/>
    <row r="37" s="30" customFormat="1" x14ac:dyDescent="0.35"/>
    <row r="38" s="30" customFormat="1" x14ac:dyDescent="0.35"/>
    <row r="39" s="30" customFormat="1" x14ac:dyDescent="0.35"/>
    <row r="40" s="30" customFormat="1" x14ac:dyDescent="0.35"/>
    <row r="41" s="30" customFormat="1" x14ac:dyDescent="0.35"/>
    <row r="42" s="30" customFormat="1" x14ac:dyDescent="0.35"/>
    <row r="43" s="30" customFormat="1" x14ac:dyDescent="0.35"/>
    <row r="44" s="30" customFormat="1" x14ac:dyDescent="0.35"/>
    <row r="45" s="30" customFormat="1" x14ac:dyDescent="0.35"/>
    <row r="46" s="30" customFormat="1" x14ac:dyDescent="0.35"/>
    <row r="47" s="30" customFormat="1" x14ac:dyDescent="0.35"/>
    <row r="48" s="30" customFormat="1" x14ac:dyDescent="0.35"/>
    <row r="49" s="30" customFormat="1" x14ac:dyDescent="0.35"/>
    <row r="50" s="30" customFormat="1" x14ac:dyDescent="0.35"/>
    <row r="51" s="30" customFormat="1" x14ac:dyDescent="0.35"/>
    <row r="52" s="30" customFormat="1" x14ac:dyDescent="0.35"/>
    <row r="53" s="30" customFormat="1" x14ac:dyDescent="0.35"/>
    <row r="54" s="30" customFormat="1" x14ac:dyDescent="0.35"/>
    <row r="55" s="30" customFormat="1" x14ac:dyDescent="0.35"/>
    <row r="56" s="30" customFormat="1" x14ac:dyDescent="0.35"/>
    <row r="57" s="30" customFormat="1" x14ac:dyDescent="0.35"/>
    <row r="58" s="30" customFormat="1" x14ac:dyDescent="0.35"/>
    <row r="59" s="30" customFormat="1" x14ac:dyDescent="0.35"/>
    <row r="60" s="30" customFormat="1" x14ac:dyDescent="0.35"/>
    <row r="61" s="30" customFormat="1" x14ac:dyDescent="0.35"/>
    <row r="62" s="30" customFormat="1" x14ac:dyDescent="0.35"/>
    <row r="63" s="30" customFormat="1" x14ac:dyDescent="0.35"/>
    <row r="64" s="30" customFormat="1" x14ac:dyDescent="0.35"/>
    <row r="65" s="30" customFormat="1" x14ac:dyDescent="0.35"/>
    <row r="66" s="30" customFormat="1" x14ac:dyDescent="0.35"/>
    <row r="67" s="30" customFormat="1" x14ac:dyDescent="0.35"/>
    <row r="68" s="30" customFormat="1" x14ac:dyDescent="0.35"/>
    <row r="69" s="30" customFormat="1" x14ac:dyDescent="0.35"/>
    <row r="70" s="30" customFormat="1" x14ac:dyDescent="0.35"/>
    <row r="71" s="30" customFormat="1" x14ac:dyDescent="0.35"/>
    <row r="72" s="30" customFormat="1" x14ac:dyDescent="0.35"/>
    <row r="73" s="30" customFormat="1" x14ac:dyDescent="0.35"/>
    <row r="74" s="30" customFormat="1" x14ac:dyDescent="0.35"/>
    <row r="75" s="30" customFormat="1" x14ac:dyDescent="0.35"/>
    <row r="76" s="30" customFormat="1" x14ac:dyDescent="0.35"/>
    <row r="77" s="30" customFormat="1" x14ac:dyDescent="0.35"/>
    <row r="78" s="30" customFormat="1" x14ac:dyDescent="0.35"/>
    <row r="79" s="30" customFormat="1" x14ac:dyDescent="0.35"/>
    <row r="80" s="30" customFormat="1" x14ac:dyDescent="0.35"/>
    <row r="81" s="30" customFormat="1" x14ac:dyDescent="0.35"/>
    <row r="82" s="30" customFormat="1" x14ac:dyDescent="0.35"/>
    <row r="83" s="30" customFormat="1" x14ac:dyDescent="0.35"/>
    <row r="84" s="30" customFormat="1" x14ac:dyDescent="0.35"/>
    <row r="85" s="30" customFormat="1" x14ac:dyDescent="0.35"/>
    <row r="86" s="30" customFormat="1" x14ac:dyDescent="0.35"/>
    <row r="87" s="30" customFormat="1" x14ac:dyDescent="0.35"/>
    <row r="88" s="30" customFormat="1" x14ac:dyDescent="0.35"/>
    <row r="89" s="30" customFormat="1" x14ac:dyDescent="0.35"/>
    <row r="90" s="30" customFormat="1" x14ac:dyDescent="0.35"/>
    <row r="91" s="30" customFormat="1" x14ac:dyDescent="0.35"/>
    <row r="92" s="30" customFormat="1" x14ac:dyDescent="0.35"/>
    <row r="93" s="30" customFormat="1" x14ac:dyDescent="0.35"/>
    <row r="94" s="30" customFormat="1" x14ac:dyDescent="0.35"/>
    <row r="95" s="30" customFormat="1" x14ac:dyDescent="0.35"/>
  </sheetData>
  <sheetProtection algorithmName="SHA-512" hashValue="JUHsVDXACu9QiALFZmqfXak1iq4L+LaGQyo4BKdS4weA2/Nvve8fSrzgefwIn35siFLcqlU27EyiXZy2g3BSEw==" saltValue="sZqL+oLUqFQ7h2FpKgDf0A==" spinCount="100000" sheet="1" selectLockedCells="1"/>
  <mergeCells count="7">
    <mergeCell ref="B20:K21"/>
    <mergeCell ref="B2:K3"/>
    <mergeCell ref="D8:K8"/>
    <mergeCell ref="B6:K7"/>
    <mergeCell ref="B9:C9"/>
    <mergeCell ref="B10:C12"/>
    <mergeCell ref="B18:K18"/>
  </mergeCells>
  <conditionalFormatting sqref="D13:K13">
    <cfRule type="cellIs" dxfId="339" priority="2" operator="equal">
      <formula>0</formula>
    </cfRule>
    <cfRule type="cellIs" dxfId="338" priority="3" operator="equal">
      <formula>1</formula>
    </cfRule>
  </conditionalFormatting>
  <conditionalFormatting sqref="B18:K18">
    <cfRule type="cellIs" dxfId="337" priority="1" operator="notEqual">
      <formula>""</formula>
    </cfRule>
  </conditionalFormatting>
  <hyperlinks>
    <hyperlink ref="B2:K3" r:id="rId1" display="Click here if you require a demonstration of the operation of this tool." xr:uid="{F6DAEAB2-79E7-4BDE-BC5B-C2AE01723374}"/>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89D87-DF2D-4F8B-841B-2AFB724641A1}">
  <dimension ref="B1:AP38"/>
  <sheetViews>
    <sheetView zoomScale="85" zoomScaleNormal="85" workbookViewId="0">
      <selection activeCell="AJ12" sqref="AJ12"/>
    </sheetView>
  </sheetViews>
  <sheetFormatPr defaultColWidth="9.1796875" defaultRowHeight="14.5" x14ac:dyDescent="0.35"/>
  <cols>
    <col min="1" max="1" width="9.1796875" style="1"/>
    <col min="2" max="2" width="12.81640625" style="1" customWidth="1"/>
    <col min="3" max="10" width="4" style="1" customWidth="1"/>
    <col min="11" max="11" width="1.7265625" style="1" customWidth="1"/>
    <col min="12" max="19" width="4" style="1" customWidth="1"/>
    <col min="20" max="20" width="1.7265625" style="1" customWidth="1"/>
    <col min="21" max="28" width="4" style="1" customWidth="1"/>
    <col min="29" max="29" width="1.7265625" style="1" customWidth="1"/>
    <col min="30" max="37" width="4" style="1" customWidth="1"/>
    <col min="38" max="38" width="5" style="1" customWidth="1"/>
    <col min="39" max="39" width="13.453125" style="1" customWidth="1"/>
    <col min="40" max="40" width="0.81640625" style="1" customWidth="1"/>
    <col min="41" max="41" width="8.7265625" style="1" hidden="1" customWidth="1"/>
    <col min="42" max="42" width="9.1796875" style="1" hidden="1" customWidth="1"/>
    <col min="43" max="43" width="0" style="1" hidden="1" customWidth="1"/>
    <col min="44" max="16384" width="9.1796875" style="1"/>
  </cols>
  <sheetData>
    <row r="1" spans="2:42" ht="15" thickBot="1" x14ac:dyDescent="0.4"/>
    <row r="2" spans="2:42" ht="15.75" customHeight="1" thickTop="1" x14ac:dyDescent="0.35">
      <c r="B2" s="248" t="s">
        <v>93</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row>
    <row r="3" spans="2:42" ht="15.75" customHeight="1" thickBot="1" x14ac:dyDescent="0.4">
      <c r="B3" s="250"/>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row>
    <row r="4" spans="2:42" ht="15.5" thickTop="1" thickBot="1" x14ac:dyDescent="0.4"/>
    <row r="5" spans="2:42" s="76" customFormat="1" ht="92.25" customHeight="1" thickBot="1" x14ac:dyDescent="0.4">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9"/>
      <c r="AO5" s="4"/>
    </row>
    <row r="6" spans="2:42" s="76" customFormat="1" ht="24.75" hidden="1" customHeight="1" thickBot="1" x14ac:dyDescent="0.4">
      <c r="B6" s="20"/>
      <c r="C6" s="16"/>
      <c r="D6" s="254" t="s">
        <v>17</v>
      </c>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16"/>
      <c r="AM6" s="16"/>
      <c r="AN6" s="21"/>
      <c r="AO6" s="4"/>
    </row>
    <row r="7" spans="2:42" s="76" customFormat="1" ht="53.25" hidden="1" customHeight="1" thickTop="1" thickBot="1" x14ac:dyDescent="1.4">
      <c r="B7" s="33"/>
      <c r="C7" s="255">
        <v>255</v>
      </c>
      <c r="D7" s="256"/>
      <c r="E7" s="256"/>
      <c r="F7" s="256"/>
      <c r="G7" s="256"/>
      <c r="H7" s="256"/>
      <c r="I7" s="256"/>
      <c r="J7" s="256"/>
      <c r="K7" s="45" t="s">
        <v>2</v>
      </c>
      <c r="L7" s="256">
        <v>16</v>
      </c>
      <c r="M7" s="256"/>
      <c r="N7" s="256"/>
      <c r="O7" s="256"/>
      <c r="P7" s="256"/>
      <c r="Q7" s="256"/>
      <c r="R7" s="256"/>
      <c r="S7" s="256"/>
      <c r="T7" s="45" t="s">
        <v>2</v>
      </c>
      <c r="U7" s="256">
        <v>0</v>
      </c>
      <c r="V7" s="256"/>
      <c r="W7" s="256"/>
      <c r="X7" s="256"/>
      <c r="Y7" s="256"/>
      <c r="Z7" s="256"/>
      <c r="AA7" s="256"/>
      <c r="AB7" s="256"/>
      <c r="AC7" s="45" t="s">
        <v>2</v>
      </c>
      <c r="AD7" s="256">
        <v>0</v>
      </c>
      <c r="AE7" s="256"/>
      <c r="AF7" s="256"/>
      <c r="AG7" s="256"/>
      <c r="AH7" s="256"/>
      <c r="AI7" s="256"/>
      <c r="AJ7" s="256"/>
      <c r="AK7" s="257"/>
      <c r="AL7" s="34"/>
      <c r="AM7" s="34"/>
      <c r="AN7" s="53"/>
      <c r="AO7" s="4"/>
      <c r="AP7" s="76" t="s">
        <v>4</v>
      </c>
    </row>
    <row r="8" spans="2:42" s="76" customFormat="1" ht="29.25" customHeight="1" thickTop="1" thickBot="1" x14ac:dyDescent="0.75">
      <c r="B8" s="20"/>
      <c r="C8" s="258" t="s">
        <v>69</v>
      </c>
      <c r="D8" s="259"/>
      <c r="E8" s="259"/>
      <c r="F8" s="259"/>
      <c r="G8" s="259"/>
      <c r="H8" s="259"/>
      <c r="I8" s="259"/>
      <c r="J8" s="259"/>
      <c r="K8" s="46"/>
      <c r="L8" s="258" t="s">
        <v>80</v>
      </c>
      <c r="M8" s="259"/>
      <c r="N8" s="259"/>
      <c r="O8" s="259"/>
      <c r="P8" s="259"/>
      <c r="Q8" s="259"/>
      <c r="R8" s="259"/>
      <c r="S8" s="259"/>
      <c r="T8" s="46"/>
      <c r="U8" s="258" t="s">
        <v>81</v>
      </c>
      <c r="V8" s="259"/>
      <c r="W8" s="259"/>
      <c r="X8" s="259"/>
      <c r="Y8" s="259"/>
      <c r="Z8" s="259"/>
      <c r="AA8" s="259"/>
      <c r="AB8" s="259"/>
      <c r="AC8" s="46"/>
      <c r="AD8" s="260" t="s">
        <v>82</v>
      </c>
      <c r="AE8" s="261"/>
      <c r="AF8" s="261"/>
      <c r="AG8" s="261"/>
      <c r="AH8" s="261"/>
      <c r="AI8" s="261"/>
      <c r="AJ8" s="261"/>
      <c r="AK8" s="262"/>
      <c r="AL8" s="16"/>
      <c r="AM8" s="22"/>
      <c r="AN8" s="23"/>
      <c r="AO8" s="31"/>
      <c r="AP8" s="76" t="s">
        <v>3</v>
      </c>
    </row>
    <row r="9" spans="2:42" s="76" customFormat="1" ht="29.25" hidden="1" customHeight="1" thickBot="1" x14ac:dyDescent="0.85">
      <c r="B9" s="20"/>
      <c r="C9" s="265" t="str">
        <f>DEC2BIN(C7)</f>
        <v>11111111</v>
      </c>
      <c r="D9" s="266"/>
      <c r="E9" s="266"/>
      <c r="F9" s="266"/>
      <c r="G9" s="266"/>
      <c r="H9" s="266"/>
      <c r="I9" s="266"/>
      <c r="J9" s="266"/>
      <c r="K9" s="47"/>
      <c r="L9" s="267" t="str">
        <f>DEC2BIN(L7)</f>
        <v>10000</v>
      </c>
      <c r="M9" s="267"/>
      <c r="N9" s="267"/>
      <c r="O9" s="267"/>
      <c r="P9" s="267"/>
      <c r="Q9" s="267"/>
      <c r="R9" s="267"/>
      <c r="S9" s="267"/>
      <c r="T9" s="47"/>
      <c r="U9" s="267" t="str">
        <f>DEC2BIN(U7)</f>
        <v>0</v>
      </c>
      <c r="V9" s="267"/>
      <c r="W9" s="267"/>
      <c r="X9" s="267"/>
      <c r="Y9" s="267"/>
      <c r="Z9" s="267"/>
      <c r="AA9" s="267"/>
      <c r="AB9" s="267"/>
      <c r="AC9" s="47"/>
      <c r="AD9" s="267" t="str">
        <f>DEC2BIN(AD7)</f>
        <v>0</v>
      </c>
      <c r="AE9" s="267"/>
      <c r="AF9" s="267"/>
      <c r="AG9" s="267"/>
      <c r="AH9" s="267"/>
      <c r="AI9" s="267"/>
      <c r="AJ9" s="267"/>
      <c r="AK9" s="268"/>
      <c r="AL9" s="16"/>
      <c r="AM9" s="22"/>
      <c r="AN9" s="23"/>
      <c r="AO9" s="31"/>
    </row>
    <row r="10" spans="2:42" s="76" customFormat="1" ht="19" thickBot="1" x14ac:dyDescent="0.5">
      <c r="B10" s="183" t="s">
        <v>1</v>
      </c>
      <c r="C10" s="54">
        <v>1</v>
      </c>
      <c r="D10" s="55">
        <v>2</v>
      </c>
      <c r="E10" s="55">
        <v>3</v>
      </c>
      <c r="F10" s="55">
        <v>4</v>
      </c>
      <c r="G10" s="55">
        <v>5</v>
      </c>
      <c r="H10" s="55">
        <v>6</v>
      </c>
      <c r="I10" s="55">
        <v>7</v>
      </c>
      <c r="J10" s="56">
        <v>8</v>
      </c>
      <c r="K10" s="48"/>
      <c r="L10" s="57">
        <v>9</v>
      </c>
      <c r="M10" s="58">
        <v>10</v>
      </c>
      <c r="N10" s="58">
        <v>11</v>
      </c>
      <c r="O10" s="58">
        <v>12</v>
      </c>
      <c r="P10" s="58">
        <v>13</v>
      </c>
      <c r="Q10" s="58">
        <v>14</v>
      </c>
      <c r="R10" s="58">
        <v>15</v>
      </c>
      <c r="S10" s="59">
        <v>16</v>
      </c>
      <c r="T10" s="48"/>
      <c r="U10" s="5">
        <v>17</v>
      </c>
      <c r="V10" s="5">
        <v>18</v>
      </c>
      <c r="W10" s="5">
        <v>19</v>
      </c>
      <c r="X10" s="5">
        <v>20</v>
      </c>
      <c r="Y10" s="5">
        <v>21</v>
      </c>
      <c r="Z10" s="5">
        <v>22</v>
      </c>
      <c r="AA10" s="5">
        <v>23</v>
      </c>
      <c r="AB10" s="5">
        <v>24</v>
      </c>
      <c r="AC10" s="48"/>
      <c r="AD10" s="5">
        <v>25</v>
      </c>
      <c r="AE10" s="5">
        <v>26</v>
      </c>
      <c r="AF10" s="5">
        <v>27</v>
      </c>
      <c r="AG10" s="5">
        <v>28</v>
      </c>
      <c r="AH10" s="5">
        <v>29</v>
      </c>
      <c r="AI10" s="5">
        <v>30</v>
      </c>
      <c r="AJ10" s="5">
        <v>31</v>
      </c>
      <c r="AK10" s="6">
        <v>32</v>
      </c>
      <c r="AL10" s="16"/>
      <c r="AM10" s="16"/>
      <c r="AN10" s="21"/>
      <c r="AO10" s="4"/>
    </row>
    <row r="11" spans="2:42" s="76" customFormat="1" ht="24" customHeight="1" thickBot="1" x14ac:dyDescent="0.65">
      <c r="B11" s="183" t="s">
        <v>0</v>
      </c>
      <c r="C11" s="7">
        <v>128</v>
      </c>
      <c r="D11" s="8">
        <v>64</v>
      </c>
      <c r="E11" s="8">
        <v>32</v>
      </c>
      <c r="F11" s="8">
        <v>16</v>
      </c>
      <c r="G11" s="8">
        <v>8</v>
      </c>
      <c r="H11" s="8">
        <v>4</v>
      </c>
      <c r="I11" s="8">
        <v>2</v>
      </c>
      <c r="J11" s="9">
        <v>1</v>
      </c>
      <c r="K11" s="45" t="s">
        <v>2</v>
      </c>
      <c r="L11" s="7">
        <v>128</v>
      </c>
      <c r="M11" s="8">
        <v>64</v>
      </c>
      <c r="N11" s="8">
        <v>32</v>
      </c>
      <c r="O11" s="8">
        <v>16</v>
      </c>
      <c r="P11" s="8">
        <v>8</v>
      </c>
      <c r="Q11" s="8">
        <v>4</v>
      </c>
      <c r="R11" s="8">
        <v>2</v>
      </c>
      <c r="S11" s="9">
        <v>1</v>
      </c>
      <c r="T11" s="45" t="s">
        <v>2</v>
      </c>
      <c r="U11" s="42">
        <v>128</v>
      </c>
      <c r="V11" s="8">
        <v>64</v>
      </c>
      <c r="W11" s="8">
        <v>32</v>
      </c>
      <c r="X11" s="8">
        <v>16</v>
      </c>
      <c r="Y11" s="8">
        <v>8</v>
      </c>
      <c r="Z11" s="8">
        <v>4</v>
      </c>
      <c r="AA11" s="8">
        <v>2</v>
      </c>
      <c r="AB11" s="39">
        <v>1</v>
      </c>
      <c r="AC11" s="49" t="s">
        <v>2</v>
      </c>
      <c r="AD11" s="42">
        <v>128</v>
      </c>
      <c r="AE11" s="8">
        <v>64</v>
      </c>
      <c r="AF11" s="8">
        <v>32</v>
      </c>
      <c r="AG11" s="8">
        <v>16</v>
      </c>
      <c r="AH11" s="8">
        <v>8</v>
      </c>
      <c r="AI11" s="8">
        <v>4</v>
      </c>
      <c r="AJ11" s="8">
        <v>2</v>
      </c>
      <c r="AK11" s="9">
        <v>1</v>
      </c>
      <c r="AL11" s="16"/>
      <c r="AM11" s="16"/>
      <c r="AN11" s="21"/>
      <c r="AO11" s="4"/>
    </row>
    <row r="12" spans="2:42" s="76" customFormat="1" ht="21" customHeight="1" x14ac:dyDescent="0.45">
      <c r="B12" s="192" t="s">
        <v>5</v>
      </c>
      <c r="C12" s="35" t="s">
        <v>3</v>
      </c>
      <c r="D12" s="36" t="s">
        <v>4</v>
      </c>
      <c r="E12" s="36" t="s">
        <v>4</v>
      </c>
      <c r="F12" s="36" t="s">
        <v>4</v>
      </c>
      <c r="G12" s="36" t="s">
        <v>4</v>
      </c>
      <c r="H12" s="36" t="s">
        <v>4</v>
      </c>
      <c r="I12" s="36" t="s">
        <v>4</v>
      </c>
      <c r="J12" s="40" t="s">
        <v>4</v>
      </c>
      <c r="K12" s="47"/>
      <c r="L12" s="43" t="s">
        <v>4</v>
      </c>
      <c r="M12" s="36" t="s">
        <v>4</v>
      </c>
      <c r="N12" s="36" t="s">
        <v>4</v>
      </c>
      <c r="O12" s="36" t="s">
        <v>4</v>
      </c>
      <c r="P12" s="36" t="s">
        <v>4</v>
      </c>
      <c r="Q12" s="36" t="s">
        <v>4</v>
      </c>
      <c r="R12" s="36" t="s">
        <v>4</v>
      </c>
      <c r="S12" s="40" t="s">
        <v>4</v>
      </c>
      <c r="T12" s="47"/>
      <c r="U12" s="43" t="s">
        <v>3</v>
      </c>
      <c r="V12" s="36" t="s">
        <v>4</v>
      </c>
      <c r="W12" s="36" t="s">
        <v>3</v>
      </c>
      <c r="X12" s="36" t="s">
        <v>4</v>
      </c>
      <c r="Y12" s="36" t="s">
        <v>3</v>
      </c>
      <c r="Z12" s="36" t="s">
        <v>4</v>
      </c>
      <c r="AA12" s="36" t="s">
        <v>4</v>
      </c>
      <c r="AB12" s="40" t="s">
        <v>3</v>
      </c>
      <c r="AC12" s="46"/>
      <c r="AD12" s="43" t="s">
        <v>4</v>
      </c>
      <c r="AE12" s="36" t="s">
        <v>4</v>
      </c>
      <c r="AF12" s="36" t="s">
        <v>4</v>
      </c>
      <c r="AG12" s="36" t="s">
        <v>4</v>
      </c>
      <c r="AH12" s="36" t="s">
        <v>4</v>
      </c>
      <c r="AI12" s="36" t="s">
        <v>3</v>
      </c>
      <c r="AJ12" s="36" t="s">
        <v>4</v>
      </c>
      <c r="AK12" s="37" t="s">
        <v>3</v>
      </c>
      <c r="AL12" s="34"/>
      <c r="AM12" s="34"/>
      <c r="AN12" s="53"/>
      <c r="AO12" s="4"/>
    </row>
    <row r="13" spans="2:42" s="76" customFormat="1" ht="46.5" customHeight="1" thickBot="1" x14ac:dyDescent="0.7">
      <c r="B13" s="20"/>
      <c r="C13" s="10">
        <f>IF(C12="OFF",0,1)</f>
        <v>1</v>
      </c>
      <c r="D13" s="11">
        <f t="shared" ref="D13:J13" si="0">IF(D12="off",0,1)</f>
        <v>0</v>
      </c>
      <c r="E13" s="11">
        <f t="shared" si="0"/>
        <v>0</v>
      </c>
      <c r="F13" s="11">
        <f t="shared" si="0"/>
        <v>0</v>
      </c>
      <c r="G13" s="11">
        <f t="shared" si="0"/>
        <v>0</v>
      </c>
      <c r="H13" s="11">
        <f t="shared" si="0"/>
        <v>0</v>
      </c>
      <c r="I13" s="11">
        <f t="shared" si="0"/>
        <v>0</v>
      </c>
      <c r="J13" s="41">
        <f t="shared" si="0"/>
        <v>0</v>
      </c>
      <c r="K13" s="47"/>
      <c r="L13" s="44">
        <f t="shared" ref="L13:S13" si="1">IF(L12="off",0,1)</f>
        <v>0</v>
      </c>
      <c r="M13" s="11">
        <f t="shared" si="1"/>
        <v>0</v>
      </c>
      <c r="N13" s="11">
        <f t="shared" si="1"/>
        <v>0</v>
      </c>
      <c r="O13" s="11">
        <f t="shared" si="1"/>
        <v>0</v>
      </c>
      <c r="P13" s="11">
        <f t="shared" si="1"/>
        <v>0</v>
      </c>
      <c r="Q13" s="11">
        <f t="shared" si="1"/>
        <v>0</v>
      </c>
      <c r="R13" s="11">
        <f t="shared" si="1"/>
        <v>0</v>
      </c>
      <c r="S13" s="41">
        <f t="shared" si="1"/>
        <v>0</v>
      </c>
      <c r="T13" s="47"/>
      <c r="U13" s="44">
        <f t="shared" ref="U13:AB13" si="2">IF(U12="off",0,1)</f>
        <v>1</v>
      </c>
      <c r="V13" s="11">
        <f t="shared" si="2"/>
        <v>0</v>
      </c>
      <c r="W13" s="11">
        <f t="shared" si="2"/>
        <v>1</v>
      </c>
      <c r="X13" s="11">
        <f t="shared" si="2"/>
        <v>0</v>
      </c>
      <c r="Y13" s="11">
        <f t="shared" si="2"/>
        <v>1</v>
      </c>
      <c r="Z13" s="11">
        <f t="shared" si="2"/>
        <v>0</v>
      </c>
      <c r="AA13" s="11">
        <f t="shared" si="2"/>
        <v>0</v>
      </c>
      <c r="AB13" s="41">
        <f t="shared" si="2"/>
        <v>1</v>
      </c>
      <c r="AC13" s="50"/>
      <c r="AD13" s="44">
        <f t="shared" ref="AD13:AK13" si="3">IF(AD12="off",0,1)</f>
        <v>0</v>
      </c>
      <c r="AE13" s="11">
        <f t="shared" si="3"/>
        <v>0</v>
      </c>
      <c r="AF13" s="11">
        <f t="shared" si="3"/>
        <v>0</v>
      </c>
      <c r="AG13" s="11">
        <f t="shared" si="3"/>
        <v>0</v>
      </c>
      <c r="AH13" s="11">
        <f t="shared" si="3"/>
        <v>0</v>
      </c>
      <c r="AI13" s="11">
        <f t="shared" si="3"/>
        <v>1</v>
      </c>
      <c r="AJ13" s="11">
        <f t="shared" si="3"/>
        <v>0</v>
      </c>
      <c r="AK13" s="12">
        <f t="shared" si="3"/>
        <v>1</v>
      </c>
      <c r="AL13" s="16"/>
      <c r="AM13" s="16"/>
      <c r="AN13" s="21"/>
      <c r="AO13" s="4"/>
    </row>
    <row r="14" spans="2:42" s="76" customFormat="1" ht="19" hidden="1" thickBot="1" x14ac:dyDescent="0.5">
      <c r="B14" s="79"/>
      <c r="C14" s="80">
        <f>IF(C13=1,128,0)</f>
        <v>128</v>
      </c>
      <c r="D14" s="81">
        <f>IF(D13=1,64,0)</f>
        <v>0</v>
      </c>
      <c r="E14" s="81">
        <f>IF(E13=1,32,0)</f>
        <v>0</v>
      </c>
      <c r="F14" s="81">
        <f>IF(F13=1,16,0)</f>
        <v>0</v>
      </c>
      <c r="G14" s="81">
        <f>IF(G13=1,8,0)</f>
        <v>0</v>
      </c>
      <c r="H14" s="81">
        <f>IF(H13=1,4,0)</f>
        <v>0</v>
      </c>
      <c r="I14" s="81">
        <f>IF(I13=1,2,0)</f>
        <v>0</v>
      </c>
      <c r="J14" s="81">
        <f>IF(J13=1,1,0)</f>
        <v>0</v>
      </c>
      <c r="K14" s="47"/>
      <c r="L14" s="81">
        <f>IF(L13=1,128,0)</f>
        <v>0</v>
      </c>
      <c r="M14" s="81">
        <f>IF(M13=1,64,0)</f>
        <v>0</v>
      </c>
      <c r="N14" s="81">
        <f>IF(N13=1,32,0)</f>
        <v>0</v>
      </c>
      <c r="O14" s="81">
        <f>IF(O13=1,16,0)</f>
        <v>0</v>
      </c>
      <c r="P14" s="81">
        <f>IF(P13=1,8,0)</f>
        <v>0</v>
      </c>
      <c r="Q14" s="81">
        <f>IF(Q13=1,4,0)</f>
        <v>0</v>
      </c>
      <c r="R14" s="81">
        <f>IF(R13=1,2,0)</f>
        <v>0</v>
      </c>
      <c r="S14" s="81">
        <f>IF(S13=1,1,0)</f>
        <v>0</v>
      </c>
      <c r="T14" s="47"/>
      <c r="U14" s="81">
        <f>IF(U13=1,128,0)</f>
        <v>128</v>
      </c>
      <c r="V14" s="81">
        <f>IF(V13=1,64,0)</f>
        <v>0</v>
      </c>
      <c r="W14" s="81">
        <f>IF(W13=1,32,0)</f>
        <v>32</v>
      </c>
      <c r="X14" s="81">
        <f>IF(X13=1,16,0)</f>
        <v>0</v>
      </c>
      <c r="Y14" s="81">
        <f>IF(Y13=1,8,0)</f>
        <v>8</v>
      </c>
      <c r="Z14" s="81">
        <f>IF(Z13=1,4,0)</f>
        <v>0</v>
      </c>
      <c r="AA14" s="81">
        <f>IF(AA13=1,2,0)</f>
        <v>0</v>
      </c>
      <c r="AB14" s="81">
        <f>IF(AB13=1,1,0)</f>
        <v>1</v>
      </c>
      <c r="AC14" s="47"/>
      <c r="AD14" s="81">
        <f>IF(AD13=1,128,0)</f>
        <v>0</v>
      </c>
      <c r="AE14" s="81">
        <f>IF(AE13=1,64,0)</f>
        <v>0</v>
      </c>
      <c r="AF14" s="81">
        <f>IF(AF13=1,32,0)</f>
        <v>0</v>
      </c>
      <c r="AG14" s="81">
        <f>IF(AG13=1,16,0)</f>
        <v>0</v>
      </c>
      <c r="AH14" s="81">
        <f>IF(AH13=1,8,0)</f>
        <v>0</v>
      </c>
      <c r="AI14" s="81">
        <f>IF(AI13=1,4,0)</f>
        <v>4</v>
      </c>
      <c r="AJ14" s="81">
        <f>IF(AJ13=1,2,0)</f>
        <v>0</v>
      </c>
      <c r="AK14" s="82">
        <f>IF(AK13=1,1,0)</f>
        <v>1</v>
      </c>
      <c r="AL14" s="83"/>
      <c r="AM14" s="83"/>
      <c r="AN14" s="84"/>
      <c r="AO14" s="4"/>
    </row>
    <row r="15" spans="2:42" s="76" customFormat="1" ht="18.5" hidden="1" x14ac:dyDescent="0.45">
      <c r="B15" s="79" t="s">
        <v>19</v>
      </c>
      <c r="C15" s="83">
        <v>128</v>
      </c>
      <c r="D15" s="83">
        <f t="shared" ref="D15:J15" si="4">D14</f>
        <v>0</v>
      </c>
      <c r="E15" s="83">
        <f t="shared" si="4"/>
        <v>0</v>
      </c>
      <c r="F15" s="83">
        <f t="shared" si="4"/>
        <v>0</v>
      </c>
      <c r="G15" s="83">
        <f t="shared" si="4"/>
        <v>0</v>
      </c>
      <c r="H15" s="83">
        <f t="shared" si="4"/>
        <v>0</v>
      </c>
      <c r="I15" s="83">
        <f t="shared" si="4"/>
        <v>0</v>
      </c>
      <c r="J15" s="83">
        <f t="shared" si="4"/>
        <v>0</v>
      </c>
      <c r="K15" s="47"/>
      <c r="L15" s="83"/>
      <c r="M15" s="83"/>
      <c r="N15" s="83"/>
      <c r="O15" s="83"/>
      <c r="P15" s="83"/>
      <c r="Q15" s="83"/>
      <c r="R15" s="83"/>
      <c r="S15" s="83"/>
      <c r="T15" s="47"/>
      <c r="U15" s="83"/>
      <c r="V15" s="83"/>
      <c r="W15" s="83"/>
      <c r="X15" s="83"/>
      <c r="Y15" s="83"/>
      <c r="Z15" s="83"/>
      <c r="AA15" s="83"/>
      <c r="AB15" s="83"/>
      <c r="AC15" s="47"/>
      <c r="AD15" s="83"/>
      <c r="AE15" s="83"/>
      <c r="AF15" s="83"/>
      <c r="AG15" s="83"/>
      <c r="AH15" s="83"/>
      <c r="AI15" s="83"/>
      <c r="AJ15" s="83"/>
      <c r="AK15" s="83"/>
      <c r="AL15" s="83"/>
      <c r="AM15" s="83"/>
      <c r="AN15" s="84"/>
      <c r="AO15" s="4"/>
    </row>
    <row r="16" spans="2:42" s="76" customFormat="1" ht="18.5" hidden="1" x14ac:dyDescent="0.45">
      <c r="B16" s="79" t="s">
        <v>20</v>
      </c>
      <c r="C16" s="83">
        <f>IF(C7-C15&gt;0,C7-C15,0)</f>
        <v>127</v>
      </c>
      <c r="D16" s="83">
        <f>IF(C7-C11-D11&gt;0,C16-D11,0)</f>
        <v>63</v>
      </c>
      <c r="E16" s="83">
        <f>IF(C7-C11-D11-E11&gt;0,D16-E11,0)</f>
        <v>31</v>
      </c>
      <c r="F16" s="83">
        <f>IF(C7-C11-D11-E11-F11&gt;0,E16-F11,0)</f>
        <v>15</v>
      </c>
      <c r="G16" s="83">
        <f>IF(C7-C11-D11-E11-F11-G11&gt;0,F16-G11,0)</f>
        <v>7</v>
      </c>
      <c r="H16" s="83">
        <f>IF(C7-C11-D11-E11-F11-G11-H11&gt;0,G16-H11,0)</f>
        <v>3</v>
      </c>
      <c r="I16" s="83">
        <f>IF(C7-C11-D11-E11-F11-G11-H11-I11&gt;0,H16-I11,0)</f>
        <v>1</v>
      </c>
      <c r="J16" s="83">
        <f>IF(C7-SUM(C16:H16)&gt;=0,1,0)</f>
        <v>1</v>
      </c>
      <c r="K16" s="47"/>
      <c r="L16" s="83"/>
      <c r="M16" s="83"/>
      <c r="N16" s="83"/>
      <c r="O16" s="83"/>
      <c r="P16" s="83"/>
      <c r="Q16" s="83"/>
      <c r="R16" s="83"/>
      <c r="S16" s="83"/>
      <c r="T16" s="47"/>
      <c r="U16" s="83"/>
      <c r="V16" s="83"/>
      <c r="W16" s="83"/>
      <c r="X16" s="83"/>
      <c r="Y16" s="83"/>
      <c r="Z16" s="83"/>
      <c r="AA16" s="83"/>
      <c r="AB16" s="83"/>
      <c r="AC16" s="47"/>
      <c r="AD16" s="83"/>
      <c r="AE16" s="83"/>
      <c r="AF16" s="83"/>
      <c r="AG16" s="83"/>
      <c r="AH16" s="83"/>
      <c r="AI16" s="83"/>
      <c r="AJ16" s="83"/>
      <c r="AK16" s="83"/>
      <c r="AL16" s="83"/>
      <c r="AM16" s="83"/>
      <c r="AN16" s="84"/>
      <c r="AO16" s="4"/>
    </row>
    <row r="17" spans="2:41" s="76" customFormat="1" ht="18.5" hidden="1" x14ac:dyDescent="0.45">
      <c r="B17" s="79"/>
      <c r="C17" s="83"/>
      <c r="D17" s="83"/>
      <c r="E17" s="83"/>
      <c r="F17" s="83"/>
      <c r="G17" s="83"/>
      <c r="H17" s="83"/>
      <c r="I17" s="83"/>
      <c r="J17" s="83"/>
      <c r="K17" s="47"/>
      <c r="L17" s="83"/>
      <c r="M17" s="83"/>
      <c r="N17" s="83"/>
      <c r="O17" s="83"/>
      <c r="P17" s="83"/>
      <c r="Q17" s="83"/>
      <c r="R17" s="83"/>
      <c r="S17" s="83"/>
      <c r="T17" s="47"/>
      <c r="U17" s="83"/>
      <c r="V17" s="83"/>
      <c r="W17" s="83"/>
      <c r="X17" s="83"/>
      <c r="Y17" s="83"/>
      <c r="Z17" s="83"/>
      <c r="AA17" s="83"/>
      <c r="AB17" s="83"/>
      <c r="AC17" s="47"/>
      <c r="AD17" s="83"/>
      <c r="AE17" s="83"/>
      <c r="AF17" s="83"/>
      <c r="AG17" s="83"/>
      <c r="AH17" s="83"/>
      <c r="AI17" s="83"/>
      <c r="AJ17" s="83"/>
      <c r="AK17" s="83"/>
      <c r="AL17" s="83"/>
      <c r="AM17" s="83"/>
      <c r="AN17" s="84"/>
      <c r="AO17" s="4"/>
    </row>
    <row r="18" spans="2:41" s="76" customFormat="1" ht="19" hidden="1" thickBot="1" x14ac:dyDescent="0.5">
      <c r="B18" s="79"/>
      <c r="C18" s="83"/>
      <c r="D18" s="83"/>
      <c r="E18" s="83"/>
      <c r="F18" s="83"/>
      <c r="G18" s="83"/>
      <c r="H18" s="83"/>
      <c r="I18" s="83"/>
      <c r="J18" s="83"/>
      <c r="K18" s="47"/>
      <c r="L18" s="83"/>
      <c r="M18" s="83"/>
      <c r="N18" s="83"/>
      <c r="O18" s="83"/>
      <c r="P18" s="83"/>
      <c r="Q18" s="83"/>
      <c r="R18" s="83"/>
      <c r="S18" s="83"/>
      <c r="T18" s="47"/>
      <c r="U18" s="83"/>
      <c r="V18" s="83"/>
      <c r="W18" s="83"/>
      <c r="X18" s="83"/>
      <c r="Y18" s="83"/>
      <c r="Z18" s="83"/>
      <c r="AA18" s="83"/>
      <c r="AB18" s="83"/>
      <c r="AC18" s="47"/>
      <c r="AD18" s="83"/>
      <c r="AE18" s="83"/>
      <c r="AF18" s="83"/>
      <c r="AG18" s="83"/>
      <c r="AH18" s="83"/>
      <c r="AI18" s="83"/>
      <c r="AJ18" s="83"/>
      <c r="AK18" s="83"/>
      <c r="AL18" s="83"/>
      <c r="AM18" s="83"/>
      <c r="AN18" s="84"/>
      <c r="AO18" s="4"/>
    </row>
    <row r="19" spans="2:41" s="76" customFormat="1" ht="29.25" customHeight="1" thickBot="1" x14ac:dyDescent="0.75">
      <c r="B19" s="20"/>
      <c r="C19" s="269" t="s">
        <v>51</v>
      </c>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53"/>
      <c r="AL19" s="252" t="s">
        <v>55</v>
      </c>
      <c r="AM19" s="253"/>
      <c r="AN19" s="84"/>
      <c r="AO19" s="4"/>
    </row>
    <row r="20" spans="2:41" s="76" customFormat="1" ht="62.5" thickTop="1" thickBot="1" x14ac:dyDescent="1.4">
      <c r="B20" s="184" t="s">
        <v>6</v>
      </c>
      <c r="C20" s="263">
        <f>SUM(C14:J14)</f>
        <v>128</v>
      </c>
      <c r="D20" s="263"/>
      <c r="E20" s="263"/>
      <c r="F20" s="263"/>
      <c r="G20" s="263"/>
      <c r="H20" s="263"/>
      <c r="I20" s="263"/>
      <c r="J20" s="263"/>
      <c r="K20" s="51" t="s">
        <v>2</v>
      </c>
      <c r="L20" s="263">
        <f>SUM(L14:S14)</f>
        <v>0</v>
      </c>
      <c r="M20" s="263"/>
      <c r="N20" s="263"/>
      <c r="O20" s="263"/>
      <c r="P20" s="263"/>
      <c r="Q20" s="263"/>
      <c r="R20" s="263"/>
      <c r="S20" s="263"/>
      <c r="T20" s="51" t="s">
        <v>2</v>
      </c>
      <c r="U20" s="263">
        <f>SUM(U14:AB14)</f>
        <v>169</v>
      </c>
      <c r="V20" s="263"/>
      <c r="W20" s="263"/>
      <c r="X20" s="263"/>
      <c r="Y20" s="263"/>
      <c r="Z20" s="263"/>
      <c r="AA20" s="263"/>
      <c r="AB20" s="263"/>
      <c r="AC20" s="51" t="s">
        <v>2</v>
      </c>
      <c r="AD20" s="263">
        <f>SUM(AD14:AK14)</f>
        <v>5</v>
      </c>
      <c r="AE20" s="263"/>
      <c r="AF20" s="263"/>
      <c r="AG20" s="263"/>
      <c r="AH20" s="263"/>
      <c r="AI20" s="263"/>
      <c r="AJ20" s="263"/>
      <c r="AK20" s="264"/>
      <c r="AL20" s="2" t="s">
        <v>7</v>
      </c>
      <c r="AM20" s="3">
        <v>11</v>
      </c>
      <c r="AN20" s="21"/>
      <c r="AO20" s="4"/>
    </row>
    <row r="21" spans="2:41" s="76" customFormat="1" ht="26.5" thickBot="1" x14ac:dyDescent="0.65">
      <c r="B21" s="20"/>
      <c r="C21" s="24">
        <f>IF($AM$20&gt;=1,1,0)</f>
        <v>1</v>
      </c>
      <c r="D21" s="24">
        <f>IF($AM$20&gt;=2,1,0)</f>
        <v>1</v>
      </c>
      <c r="E21" s="24">
        <f>IF($AM$20&gt;=3,1,0)</f>
        <v>1</v>
      </c>
      <c r="F21" s="24">
        <f>IF($AM$20&gt;=4,1,0)</f>
        <v>1</v>
      </c>
      <c r="G21" s="24">
        <f>IF($AM$20&gt;=5,1,0)</f>
        <v>1</v>
      </c>
      <c r="H21" s="24">
        <f>IF($AM$20&gt;=6,1,0)</f>
        <v>1</v>
      </c>
      <c r="I21" s="24">
        <f>IF($AM$20&gt;=7,1,0)</f>
        <v>1</v>
      </c>
      <c r="J21" s="24">
        <f>IF($AM$20&gt;=8,1,0)</f>
        <v>1</v>
      </c>
      <c r="K21" s="52" t="s">
        <v>2</v>
      </c>
      <c r="L21" s="24">
        <f>IF($AM$20&gt;=9,1,0)</f>
        <v>1</v>
      </c>
      <c r="M21" s="24">
        <f>IF($AM$20&gt;=10,1,0)</f>
        <v>1</v>
      </c>
      <c r="N21" s="24">
        <f>IF($AM$20&gt;=11,1,0)</f>
        <v>1</v>
      </c>
      <c r="O21" s="24">
        <f>IF($AM$20&gt;=12,1,0)</f>
        <v>0</v>
      </c>
      <c r="P21" s="24">
        <f>IF($AM$20&gt;=13,1,0)</f>
        <v>0</v>
      </c>
      <c r="Q21" s="24">
        <f>IF($AM$20&gt;=14,1,0)</f>
        <v>0</v>
      </c>
      <c r="R21" s="24">
        <f>IF($AM$20&gt;=15,1,0)</f>
        <v>0</v>
      </c>
      <c r="S21" s="24">
        <f>IF($AM$20&gt;=16,1,0)</f>
        <v>0</v>
      </c>
      <c r="T21" s="52" t="s">
        <v>2</v>
      </c>
      <c r="U21" s="24">
        <f>IF($AM$20&gt;=17,1,0)</f>
        <v>0</v>
      </c>
      <c r="V21" s="24">
        <f>IF($AM$20&gt;=18,1,0)</f>
        <v>0</v>
      </c>
      <c r="W21" s="24">
        <f>IF($AM$20&gt;=19,1,0)</f>
        <v>0</v>
      </c>
      <c r="X21" s="24">
        <f>IF($AM$20&gt;=20,1,0)</f>
        <v>0</v>
      </c>
      <c r="Y21" s="24">
        <f>IF($AM$20&gt;=21,1,0)</f>
        <v>0</v>
      </c>
      <c r="Z21" s="24">
        <f>IF($AM$20&gt;=22,1,0)</f>
        <v>0</v>
      </c>
      <c r="AA21" s="24">
        <f>IF($AM$20&gt;=23,1,0)</f>
        <v>0</v>
      </c>
      <c r="AB21" s="24">
        <f>IF($AM$20&gt;=24,1,0)</f>
        <v>0</v>
      </c>
      <c r="AC21" s="52" t="s">
        <v>2</v>
      </c>
      <c r="AD21" s="24">
        <f>IF($AM$20&gt;=25,1,0)</f>
        <v>0</v>
      </c>
      <c r="AE21" s="24">
        <f>IF($AM$20&gt;=26,1,0)</f>
        <v>0</v>
      </c>
      <c r="AF21" s="24">
        <f>IF($AM$20&gt;=27,1,0)</f>
        <v>0</v>
      </c>
      <c r="AG21" s="24">
        <f>IF($AM$20&gt;=28,1,0)</f>
        <v>0</v>
      </c>
      <c r="AH21" s="24">
        <f>IF($AM$20&gt;=29,1,0)</f>
        <v>0</v>
      </c>
      <c r="AI21" s="24">
        <f>IF($AM$20&gt;=30,1,0)</f>
        <v>0</v>
      </c>
      <c r="AJ21" s="24">
        <f>IF($AM$20&gt;=31,1,0)</f>
        <v>0</v>
      </c>
      <c r="AK21" s="24">
        <f>IF($AM$20&gt;=32,1,0)</f>
        <v>0</v>
      </c>
      <c r="AL21" s="16"/>
      <c r="AM21" s="16"/>
      <c r="AN21" s="21"/>
      <c r="AO21" s="4"/>
    </row>
    <row r="22" spans="2:41" s="76" customFormat="1" ht="26.5" hidden="1" thickBot="1" x14ac:dyDescent="0.65">
      <c r="B22" s="20"/>
      <c r="C22" s="16">
        <f t="shared" ref="C22:J22" si="5">IF(C21=1,C11,0)</f>
        <v>128</v>
      </c>
      <c r="D22" s="16">
        <f t="shared" si="5"/>
        <v>64</v>
      </c>
      <c r="E22" s="16">
        <f t="shared" si="5"/>
        <v>32</v>
      </c>
      <c r="F22" s="16">
        <f t="shared" si="5"/>
        <v>16</v>
      </c>
      <c r="G22" s="16">
        <f t="shared" si="5"/>
        <v>8</v>
      </c>
      <c r="H22" s="16">
        <f t="shared" si="5"/>
        <v>4</v>
      </c>
      <c r="I22" s="16">
        <f t="shared" si="5"/>
        <v>2</v>
      </c>
      <c r="J22" s="16">
        <f t="shared" si="5"/>
        <v>1</v>
      </c>
      <c r="K22" s="13" t="s">
        <v>2</v>
      </c>
      <c r="L22" s="16">
        <f t="shared" ref="L22:S22" si="6">IF(L21=1,L11,0)</f>
        <v>128</v>
      </c>
      <c r="M22" s="16">
        <f t="shared" si="6"/>
        <v>64</v>
      </c>
      <c r="N22" s="16">
        <f t="shared" si="6"/>
        <v>32</v>
      </c>
      <c r="O22" s="16">
        <f t="shared" si="6"/>
        <v>0</v>
      </c>
      <c r="P22" s="16">
        <f t="shared" si="6"/>
        <v>0</v>
      </c>
      <c r="Q22" s="16">
        <f t="shared" si="6"/>
        <v>0</v>
      </c>
      <c r="R22" s="16">
        <f t="shared" si="6"/>
        <v>0</v>
      </c>
      <c r="S22" s="16">
        <f t="shared" si="6"/>
        <v>0</v>
      </c>
      <c r="T22" s="13" t="s">
        <v>2</v>
      </c>
      <c r="U22" s="16">
        <f t="shared" ref="U22:AB22" si="7">IF(U21=1,U11,0)</f>
        <v>0</v>
      </c>
      <c r="V22" s="16">
        <f t="shared" si="7"/>
        <v>0</v>
      </c>
      <c r="W22" s="16">
        <f t="shared" si="7"/>
        <v>0</v>
      </c>
      <c r="X22" s="16">
        <f t="shared" si="7"/>
        <v>0</v>
      </c>
      <c r="Y22" s="16">
        <f t="shared" si="7"/>
        <v>0</v>
      </c>
      <c r="Z22" s="16">
        <f t="shared" si="7"/>
        <v>0</v>
      </c>
      <c r="AA22" s="16">
        <f t="shared" si="7"/>
        <v>0</v>
      </c>
      <c r="AB22" s="16">
        <f t="shared" si="7"/>
        <v>0</v>
      </c>
      <c r="AC22" s="13" t="s">
        <v>2</v>
      </c>
      <c r="AD22" s="16">
        <f t="shared" ref="AD22:AK22" si="8">IF(AD21=1,AD11,0)</f>
        <v>0</v>
      </c>
      <c r="AE22" s="16">
        <f t="shared" si="8"/>
        <v>0</v>
      </c>
      <c r="AF22" s="16">
        <f t="shared" si="8"/>
        <v>0</v>
      </c>
      <c r="AG22" s="16">
        <f t="shared" si="8"/>
        <v>0</v>
      </c>
      <c r="AH22" s="16">
        <f t="shared" si="8"/>
        <v>0</v>
      </c>
      <c r="AI22" s="16">
        <f t="shared" si="8"/>
        <v>0</v>
      </c>
      <c r="AJ22" s="16">
        <f t="shared" si="8"/>
        <v>0</v>
      </c>
      <c r="AK22" s="16">
        <f t="shared" si="8"/>
        <v>0</v>
      </c>
      <c r="AL22" s="16"/>
      <c r="AM22" s="16"/>
      <c r="AN22" s="21"/>
      <c r="AO22" s="4"/>
    </row>
    <row r="23" spans="2:41" s="76" customFormat="1" ht="62.5" thickTop="1" thickBot="1" x14ac:dyDescent="1.4">
      <c r="B23" s="38" t="s">
        <v>8</v>
      </c>
      <c r="C23" s="263">
        <f>SUM(C22:J22)</f>
        <v>255</v>
      </c>
      <c r="D23" s="263"/>
      <c r="E23" s="263"/>
      <c r="F23" s="263"/>
      <c r="G23" s="263"/>
      <c r="H23" s="263"/>
      <c r="I23" s="263"/>
      <c r="J23" s="263"/>
      <c r="K23" s="60" t="s">
        <v>2</v>
      </c>
      <c r="L23" s="263">
        <f>SUM(L22:S22)</f>
        <v>224</v>
      </c>
      <c r="M23" s="263"/>
      <c r="N23" s="263"/>
      <c r="O23" s="263"/>
      <c r="P23" s="263"/>
      <c r="Q23" s="263"/>
      <c r="R23" s="263"/>
      <c r="S23" s="263"/>
      <c r="T23" s="60" t="s">
        <v>2</v>
      </c>
      <c r="U23" s="263">
        <f>SUM(U22:AB22)</f>
        <v>0</v>
      </c>
      <c r="V23" s="263"/>
      <c r="W23" s="263"/>
      <c r="X23" s="263"/>
      <c r="Y23" s="263"/>
      <c r="Z23" s="263"/>
      <c r="AA23" s="263"/>
      <c r="AB23" s="263"/>
      <c r="AC23" s="60" t="s">
        <v>2</v>
      </c>
      <c r="AD23" s="263">
        <f>SUM(AD22:AK22)</f>
        <v>0</v>
      </c>
      <c r="AE23" s="263"/>
      <c r="AF23" s="263"/>
      <c r="AG23" s="263"/>
      <c r="AH23" s="263"/>
      <c r="AI23" s="263"/>
      <c r="AJ23" s="263"/>
      <c r="AK23" s="263"/>
      <c r="AL23" s="14"/>
      <c r="AM23" s="16"/>
      <c r="AN23" s="21"/>
      <c r="AO23" s="4"/>
    </row>
    <row r="24" spans="2:41" s="76" customFormat="1" ht="31.5" hidden="1" thickTop="1" x14ac:dyDescent="0.35">
      <c r="B24" s="25" t="s">
        <v>14</v>
      </c>
      <c r="C24" s="62" t="str">
        <f>IF(AND(C20&gt;=1,C20&lt;=127),1,IF(AND(C20&gt;=128,C20&lt;=191),"1",IF(AND(C20&gt;=192,C20&lt;=223),1,IF(AND(C20&gt;224,C20&lt;239),1,1))))</f>
        <v>1</v>
      </c>
      <c r="D24" s="62" t="str">
        <f>IF(AND(C20&gt;=1,C20&lt;=127),1,IF(AND(C20&gt;=128,C20&lt;=191),"1",IF(AND(C20&gt;=192,C20&lt;=223),1,IF(AND(C20&gt;224,C20&lt;239),1,1))))</f>
        <v>1</v>
      </c>
      <c r="E24" s="62" t="str">
        <f>IF(AND(C20&gt;=1,C20&lt;=127),1,IF(AND(C20&gt;=128,C20&lt;=191),"1",IF(AND(C20&gt;=192,C20&lt;=223),1,IF(AND(C20&gt;224,C20&lt;239),1,1))))</f>
        <v>1</v>
      </c>
      <c r="F24" s="62" t="str">
        <f>IF(AND(C20&gt;=1,C20&lt;=127),1,IF(AND(C20&gt;=128,C20&lt;=191),"1",IF(AND(C20&gt;=192,C20&lt;=223),1,IF(AND(C20&gt;224,C20&lt;239),1,1))))</f>
        <v>1</v>
      </c>
      <c r="G24" s="62" t="str">
        <f>IF(AND(C20&gt;=1,C20&lt;=127),1,IF(AND(C20&gt;=128,C20&lt;=191),"1",IF(AND(C20&gt;=192,C20&lt;=223),1,IF(AND(C20&gt;224,C20&lt;239),1,1))))</f>
        <v>1</v>
      </c>
      <c r="H24" s="62" t="str">
        <f>IF(AND(C20&gt;=1,C20&lt;=127),1,IF(AND(C20&gt;=128,C20&lt;=191),"1",IF(AND(C20&gt;=192,C20&lt;=223),1,IF(AND(C20&gt;224,C20&lt;239),1,1))))</f>
        <v>1</v>
      </c>
      <c r="I24" s="62" t="str">
        <f>IF(AND(C20&gt;=1,C20&lt;=127),1,IF(AND(C20&gt;=128,C20&lt;=191),"1",IF(AND(C20&gt;=192,C20&lt;=223),1,IF(AND(C20&gt;224,C20&lt;239),1,1))))</f>
        <v>1</v>
      </c>
      <c r="J24" s="62" t="str">
        <f>IF(AND(C20&gt;=1,C20&lt;=127),1,IF(AND(C20&gt;=128,C20&lt;=191),"1",IF(AND(C20&gt;=192,C20&lt;=223),1,IF(AND(C20&gt;224,C20&lt;239),1,1))))</f>
        <v>1</v>
      </c>
      <c r="K24" s="15"/>
      <c r="L24" s="62">
        <f>IF(C20&lt;=127,0,IF(AND(C20&lt;191,C20&gt;=128),1,1))</f>
        <v>1</v>
      </c>
      <c r="M24" s="62">
        <f>IF(C20&lt;=127,0,IF(AND(C20&lt;191,C20&gt;=128),1,1))</f>
        <v>1</v>
      </c>
      <c r="N24" s="62">
        <f>IF(C20&lt;=127,0,IF(AND(C20&lt;191,C20&gt;=128),1,1))</f>
        <v>1</v>
      </c>
      <c r="O24" s="62">
        <f>IF(C20&lt;=127,0,IF(AND(C20&lt;191,C20&gt;=128),1,1))</f>
        <v>1</v>
      </c>
      <c r="P24" s="62">
        <f>IF(C20&lt;=127,0,IF(AND(C20&lt;191,C20&gt;=128),1,1))</f>
        <v>1</v>
      </c>
      <c r="Q24" s="62">
        <f>IF(C20&lt;=127,0,IF(AND(C20&lt;191,C20&gt;=128),1,1))</f>
        <v>1</v>
      </c>
      <c r="R24" s="62">
        <f>IF(C20&lt;=127,0,IF(AND(C20&lt;191,C20&gt;=128),1,1))</f>
        <v>1</v>
      </c>
      <c r="S24" s="62">
        <f>IF(C20&lt;=127,0,IF(AND(C20&lt;191,C20&gt;=128),1,1))</f>
        <v>1</v>
      </c>
      <c r="T24" s="15"/>
      <c r="U24" s="62">
        <f>IF(C20&lt;=191,0,IF(AND(C20&gt;191,C20&lt;223),1,1))</f>
        <v>0</v>
      </c>
      <c r="V24" s="62">
        <f>IF(C20&lt;=191,0,IF(AND(C20&gt;191,C20&lt;223),1,1))</f>
        <v>0</v>
      </c>
      <c r="W24" s="62">
        <f>IF(C20&lt;=191,0,IF(AND(C20&gt;191,C20&lt;223),1,1))</f>
        <v>0</v>
      </c>
      <c r="X24" s="62">
        <f>IF(C20&lt;=191,0,IF(AND(C20&gt;191,C20&lt;223),1,1))</f>
        <v>0</v>
      </c>
      <c r="Y24" s="62">
        <f>IF(C20&lt;=191,0,IF(AND(C20&gt;191,C20&lt;223),1,1))</f>
        <v>0</v>
      </c>
      <c r="Z24" s="62">
        <f>IF(C20&lt;=191,0,IF(AND(C20&gt;191,C20&lt;223),1,1))</f>
        <v>0</v>
      </c>
      <c r="AA24" s="62">
        <f>IF(C20&lt;=191,0,IF(AND(C20&gt;191,C20&lt;223),1,1))</f>
        <v>0</v>
      </c>
      <c r="AB24" s="62">
        <f>IF(C20&lt;=191,0,IF(AND(C20&gt;191,C20&lt;223),1,1))</f>
        <v>0</v>
      </c>
      <c r="AC24" s="15"/>
      <c r="AD24" s="62"/>
      <c r="AE24" s="62"/>
      <c r="AF24" s="62"/>
      <c r="AG24" s="62"/>
      <c r="AH24" s="62"/>
      <c r="AI24" s="62"/>
      <c r="AJ24" s="62"/>
      <c r="AK24" s="62"/>
      <c r="AL24" s="16"/>
      <c r="AM24" s="16"/>
      <c r="AN24" s="21"/>
      <c r="AO24" s="4"/>
    </row>
    <row r="25" spans="2:41" s="76" customFormat="1" ht="31" hidden="1" x14ac:dyDescent="0.35">
      <c r="B25" s="25" t="s">
        <v>16</v>
      </c>
      <c r="C25" s="271">
        <f>COUNTIF(C24:J24,"=1")</f>
        <v>8</v>
      </c>
      <c r="D25" s="271"/>
      <c r="E25" s="271"/>
      <c r="F25" s="271"/>
      <c r="G25" s="271"/>
      <c r="H25" s="271"/>
      <c r="I25" s="271"/>
      <c r="J25" s="271"/>
      <c r="K25" s="15"/>
      <c r="L25" s="271">
        <f>COUNTIF(L24:S24,"=1")</f>
        <v>8</v>
      </c>
      <c r="M25" s="271"/>
      <c r="N25" s="271"/>
      <c r="O25" s="271"/>
      <c r="P25" s="271"/>
      <c r="Q25" s="271"/>
      <c r="R25" s="271"/>
      <c r="S25" s="271"/>
      <c r="T25" s="15"/>
      <c r="U25" s="271">
        <f>COUNTIF(U24:AB24,"=1")</f>
        <v>0</v>
      </c>
      <c r="V25" s="271"/>
      <c r="W25" s="271"/>
      <c r="X25" s="271"/>
      <c r="Y25" s="271"/>
      <c r="Z25" s="271"/>
      <c r="AA25" s="271"/>
      <c r="AB25" s="271"/>
      <c r="AC25" s="15"/>
      <c r="AD25" s="271">
        <v>0</v>
      </c>
      <c r="AE25" s="271"/>
      <c r="AF25" s="271"/>
      <c r="AG25" s="271"/>
      <c r="AH25" s="271"/>
      <c r="AI25" s="271"/>
      <c r="AJ25" s="271"/>
      <c r="AK25" s="271"/>
      <c r="AL25" s="16"/>
      <c r="AM25" s="16"/>
      <c r="AN25" s="21"/>
      <c r="AO25" s="4"/>
    </row>
    <row r="26" spans="2:41" s="76" customFormat="1" ht="15.5" hidden="1" x14ac:dyDescent="0.35">
      <c r="B26" s="25" t="s">
        <v>15</v>
      </c>
      <c r="C26" s="271">
        <f>COUNTIF(C21:J21,"=1")</f>
        <v>8</v>
      </c>
      <c r="D26" s="271"/>
      <c r="E26" s="271"/>
      <c r="F26" s="271"/>
      <c r="G26" s="271"/>
      <c r="H26" s="271"/>
      <c r="I26" s="271"/>
      <c r="J26" s="271"/>
      <c r="K26" s="15"/>
      <c r="L26" s="271">
        <f>COUNTIF(L21:S21,"=1")</f>
        <v>3</v>
      </c>
      <c r="M26" s="271"/>
      <c r="N26" s="271"/>
      <c r="O26" s="271"/>
      <c r="P26" s="271"/>
      <c r="Q26" s="271"/>
      <c r="R26" s="271"/>
      <c r="S26" s="271"/>
      <c r="T26" s="15"/>
      <c r="U26" s="271">
        <f>COUNTIF(U21:AB21,"=1")</f>
        <v>0</v>
      </c>
      <c r="V26" s="271"/>
      <c r="W26" s="271"/>
      <c r="X26" s="271"/>
      <c r="Y26" s="271"/>
      <c r="Z26" s="271"/>
      <c r="AA26" s="271"/>
      <c r="AB26" s="271"/>
      <c r="AC26" s="15"/>
      <c r="AD26" s="271">
        <f>COUNTIF(AD21:AK21,"=1")</f>
        <v>0</v>
      </c>
      <c r="AE26" s="271"/>
      <c r="AF26" s="271"/>
      <c r="AG26" s="271"/>
      <c r="AH26" s="271"/>
      <c r="AI26" s="271"/>
      <c r="AJ26" s="271"/>
      <c r="AK26" s="271"/>
      <c r="AL26" s="16"/>
      <c r="AM26" s="16"/>
      <c r="AN26" s="21"/>
      <c r="AO26" s="4"/>
    </row>
    <row r="27" spans="2:41" s="76" customFormat="1" ht="43.5" hidden="1" x14ac:dyDescent="0.35">
      <c r="B27" s="26" t="s">
        <v>9</v>
      </c>
      <c r="C27" s="270">
        <f>256-C23</f>
        <v>1</v>
      </c>
      <c r="D27" s="270"/>
      <c r="E27" s="270"/>
      <c r="F27" s="270"/>
      <c r="G27" s="270"/>
      <c r="H27" s="270"/>
      <c r="I27" s="270"/>
      <c r="J27" s="270"/>
      <c r="K27" s="16"/>
      <c r="L27" s="270">
        <f>256-L23</f>
        <v>32</v>
      </c>
      <c r="M27" s="270"/>
      <c r="N27" s="270"/>
      <c r="O27" s="270"/>
      <c r="P27" s="270"/>
      <c r="Q27" s="270"/>
      <c r="R27" s="270"/>
      <c r="S27" s="270"/>
      <c r="T27" s="16"/>
      <c r="U27" s="270">
        <f>256-U23</f>
        <v>256</v>
      </c>
      <c r="V27" s="270"/>
      <c r="W27" s="270"/>
      <c r="X27" s="270"/>
      <c r="Y27" s="270"/>
      <c r="Z27" s="270"/>
      <c r="AA27" s="270"/>
      <c r="AB27" s="270"/>
      <c r="AC27" s="16"/>
      <c r="AD27" s="270">
        <f>256-AD23</f>
        <v>256</v>
      </c>
      <c r="AE27" s="270"/>
      <c r="AF27" s="270"/>
      <c r="AG27" s="270"/>
      <c r="AH27" s="270"/>
      <c r="AI27" s="270"/>
      <c r="AJ27" s="270"/>
      <c r="AK27" s="270"/>
      <c r="AL27" s="16"/>
      <c r="AM27" s="16"/>
      <c r="AN27" s="21"/>
      <c r="AO27" s="4"/>
    </row>
    <row r="28" spans="2:41" s="76" customFormat="1" hidden="1" x14ac:dyDescent="0.35">
      <c r="B28" s="26"/>
      <c r="C28" s="27" t="str">
        <f>IF(C23=255,"T","F")</f>
        <v>T</v>
      </c>
      <c r="D28" s="61"/>
      <c r="E28" s="61"/>
      <c r="F28" s="61"/>
      <c r="G28" s="61"/>
      <c r="H28" s="61"/>
      <c r="I28" s="61"/>
      <c r="J28" s="61"/>
      <c r="K28" s="16"/>
      <c r="L28" s="27" t="str">
        <f>IF(L23=255,"T","F")</f>
        <v>F</v>
      </c>
      <c r="M28" s="61"/>
      <c r="N28" s="61"/>
      <c r="O28" s="61"/>
      <c r="P28" s="61"/>
      <c r="Q28" s="61"/>
      <c r="R28" s="61"/>
      <c r="S28" s="61"/>
      <c r="T28" s="16"/>
      <c r="U28" s="27" t="str">
        <f>IF(U23=255,"T","F")</f>
        <v>F</v>
      </c>
      <c r="V28" s="61"/>
      <c r="W28" s="61"/>
      <c r="X28" s="61"/>
      <c r="Y28" s="61"/>
      <c r="Z28" s="61"/>
      <c r="AA28" s="61"/>
      <c r="AB28" s="61"/>
      <c r="AC28" s="16"/>
      <c r="AD28" s="27" t="str">
        <f>IF(AB21=0,"T","F")</f>
        <v>T</v>
      </c>
      <c r="AE28" s="61"/>
      <c r="AF28" s="61"/>
      <c r="AG28" s="61"/>
      <c r="AH28" s="61"/>
      <c r="AI28" s="61"/>
      <c r="AJ28" s="61"/>
      <c r="AK28" s="61"/>
      <c r="AL28" s="16"/>
      <c r="AM28" s="16"/>
      <c r="AN28" s="21"/>
      <c r="AO28" s="4"/>
    </row>
    <row r="29" spans="2:41" s="76" customFormat="1" hidden="1" x14ac:dyDescent="0.35">
      <c r="B29" s="26"/>
      <c r="C29" s="27">
        <f t="shared" ref="C29:J29" si="9">IF(C21=0,0,C14)</f>
        <v>128</v>
      </c>
      <c r="D29" s="27">
        <f t="shared" si="9"/>
        <v>0</v>
      </c>
      <c r="E29" s="27">
        <f t="shared" si="9"/>
        <v>0</v>
      </c>
      <c r="F29" s="27">
        <f t="shared" si="9"/>
        <v>0</v>
      </c>
      <c r="G29" s="27">
        <f t="shared" si="9"/>
        <v>0</v>
      </c>
      <c r="H29" s="27">
        <f t="shared" si="9"/>
        <v>0</v>
      </c>
      <c r="I29" s="27">
        <f t="shared" si="9"/>
        <v>0</v>
      </c>
      <c r="J29" s="27">
        <f t="shared" si="9"/>
        <v>0</v>
      </c>
      <c r="K29" s="27"/>
      <c r="L29" s="27">
        <f t="shared" ref="L29:S29" si="10">IF(L21=0,0,L14)</f>
        <v>0</v>
      </c>
      <c r="M29" s="27">
        <f t="shared" si="10"/>
        <v>0</v>
      </c>
      <c r="N29" s="27">
        <f t="shared" si="10"/>
        <v>0</v>
      </c>
      <c r="O29" s="27">
        <f t="shared" si="10"/>
        <v>0</v>
      </c>
      <c r="P29" s="27">
        <f t="shared" si="10"/>
        <v>0</v>
      </c>
      <c r="Q29" s="27">
        <f t="shared" si="10"/>
        <v>0</v>
      </c>
      <c r="R29" s="27">
        <f t="shared" si="10"/>
        <v>0</v>
      </c>
      <c r="S29" s="27">
        <f t="shared" si="10"/>
        <v>0</v>
      </c>
      <c r="T29" s="27"/>
      <c r="U29" s="27">
        <f t="shared" ref="U29:AB29" si="11">IF(U21=0,0,U14)</f>
        <v>0</v>
      </c>
      <c r="V29" s="27">
        <f t="shared" si="11"/>
        <v>0</v>
      </c>
      <c r="W29" s="27">
        <f t="shared" si="11"/>
        <v>0</v>
      </c>
      <c r="X29" s="27">
        <f t="shared" si="11"/>
        <v>0</v>
      </c>
      <c r="Y29" s="27">
        <f t="shared" si="11"/>
        <v>0</v>
      </c>
      <c r="Z29" s="27">
        <f t="shared" si="11"/>
        <v>0</v>
      </c>
      <c r="AA29" s="27">
        <f t="shared" si="11"/>
        <v>0</v>
      </c>
      <c r="AB29" s="27">
        <f t="shared" si="11"/>
        <v>0</v>
      </c>
      <c r="AC29" s="27"/>
      <c r="AD29" s="27">
        <f t="shared" ref="AD29:AK29" si="12">IF(AD21=0,0,AD14)</f>
        <v>0</v>
      </c>
      <c r="AE29" s="27">
        <f t="shared" si="12"/>
        <v>0</v>
      </c>
      <c r="AF29" s="27">
        <f t="shared" si="12"/>
        <v>0</v>
      </c>
      <c r="AG29" s="27">
        <f t="shared" si="12"/>
        <v>0</v>
      </c>
      <c r="AH29" s="27">
        <f t="shared" si="12"/>
        <v>0</v>
      </c>
      <c r="AI29" s="27">
        <f t="shared" si="12"/>
        <v>0</v>
      </c>
      <c r="AJ29" s="27">
        <f t="shared" si="12"/>
        <v>0</v>
      </c>
      <c r="AK29" s="27">
        <f t="shared" si="12"/>
        <v>0</v>
      </c>
      <c r="AL29" s="16"/>
      <c r="AM29" s="16"/>
      <c r="AN29" s="21"/>
      <c r="AO29" s="4"/>
    </row>
    <row r="30" spans="2:41" s="76" customFormat="1" ht="29" hidden="1" x14ac:dyDescent="0.35">
      <c r="B30" s="26" t="s">
        <v>10</v>
      </c>
      <c r="C30" s="270">
        <f>SUM(C29:J29)</f>
        <v>128</v>
      </c>
      <c r="D30" s="270"/>
      <c r="E30" s="270"/>
      <c r="F30" s="270"/>
      <c r="G30" s="270"/>
      <c r="H30" s="270"/>
      <c r="I30" s="270"/>
      <c r="J30" s="270"/>
      <c r="K30" s="16"/>
      <c r="L30" s="270">
        <f>SUM(L29:S29)</f>
        <v>0</v>
      </c>
      <c r="M30" s="270"/>
      <c r="N30" s="270"/>
      <c r="O30" s="270"/>
      <c r="P30" s="270"/>
      <c r="Q30" s="270"/>
      <c r="R30" s="270"/>
      <c r="S30" s="270"/>
      <c r="T30" s="16"/>
      <c r="U30" s="270">
        <f>SUM(U29:AB29)</f>
        <v>0</v>
      </c>
      <c r="V30" s="270"/>
      <c r="W30" s="270"/>
      <c r="X30" s="270"/>
      <c r="Y30" s="270"/>
      <c r="Z30" s="270"/>
      <c r="AA30" s="270"/>
      <c r="AB30" s="270"/>
      <c r="AC30" s="16"/>
      <c r="AD30" s="270">
        <f>IF(AD28="T",0,SUM(AD29:AK29))</f>
        <v>0</v>
      </c>
      <c r="AE30" s="270"/>
      <c r="AF30" s="270"/>
      <c r="AG30" s="270"/>
      <c r="AH30" s="270"/>
      <c r="AI30" s="270"/>
      <c r="AJ30" s="270"/>
      <c r="AK30" s="270"/>
      <c r="AL30" s="16"/>
      <c r="AM30" s="16"/>
      <c r="AN30" s="21"/>
      <c r="AO30" s="4"/>
    </row>
    <row r="31" spans="2:41" s="76" customFormat="1" hidden="1" x14ac:dyDescent="0.35">
      <c r="B31" s="26" t="s">
        <v>11</v>
      </c>
      <c r="C31" s="270">
        <f>IF(C27=0,1,C27)</f>
        <v>1</v>
      </c>
      <c r="D31" s="270"/>
      <c r="E31" s="270"/>
      <c r="F31" s="270"/>
      <c r="G31" s="270"/>
      <c r="H31" s="270"/>
      <c r="I31" s="270"/>
      <c r="J31" s="270"/>
      <c r="K31" s="16"/>
      <c r="L31" s="270">
        <f>IF(L27=0,1,L27)</f>
        <v>32</v>
      </c>
      <c r="M31" s="270"/>
      <c r="N31" s="270"/>
      <c r="O31" s="270"/>
      <c r="P31" s="270"/>
      <c r="Q31" s="270"/>
      <c r="R31" s="270"/>
      <c r="S31" s="270"/>
      <c r="T31" s="16"/>
      <c r="U31" s="270">
        <f>IF(U27=0,1,U27)</f>
        <v>256</v>
      </c>
      <c r="V31" s="270"/>
      <c r="W31" s="270"/>
      <c r="X31" s="270"/>
      <c r="Y31" s="270"/>
      <c r="Z31" s="270"/>
      <c r="AA31" s="270"/>
      <c r="AB31" s="270"/>
      <c r="AC31" s="16"/>
      <c r="AD31" s="270">
        <f>IF(AD27=0,1,AD27)</f>
        <v>256</v>
      </c>
      <c r="AE31" s="270"/>
      <c r="AF31" s="270"/>
      <c r="AG31" s="270"/>
      <c r="AH31" s="270"/>
      <c r="AI31" s="270"/>
      <c r="AJ31" s="270"/>
      <c r="AK31" s="270"/>
      <c r="AL31" s="16"/>
      <c r="AM31" s="16"/>
      <c r="AN31" s="21"/>
      <c r="AO31" s="4"/>
    </row>
    <row r="32" spans="2:41" s="76" customFormat="1" ht="29" hidden="1" x14ac:dyDescent="0.35">
      <c r="B32" s="26" t="s">
        <v>12</v>
      </c>
      <c r="C32" s="270">
        <f>IF(C27=0,0,C27)</f>
        <v>1</v>
      </c>
      <c r="D32" s="270"/>
      <c r="E32" s="270"/>
      <c r="F32" s="270"/>
      <c r="G32" s="270"/>
      <c r="H32" s="270"/>
      <c r="I32" s="270"/>
      <c r="J32" s="270"/>
      <c r="K32" s="16"/>
      <c r="L32" s="270">
        <f>IF(L27=0,0,L30)</f>
        <v>0</v>
      </c>
      <c r="M32" s="270"/>
      <c r="N32" s="270"/>
      <c r="O32" s="270"/>
      <c r="P32" s="270"/>
      <c r="Q32" s="270"/>
      <c r="R32" s="270"/>
      <c r="S32" s="270"/>
      <c r="T32" s="16"/>
      <c r="U32" s="270">
        <f>IF(U27=0,0,U30)</f>
        <v>0</v>
      </c>
      <c r="V32" s="270"/>
      <c r="W32" s="270"/>
      <c r="X32" s="270"/>
      <c r="Y32" s="270"/>
      <c r="Z32" s="270"/>
      <c r="AA32" s="270"/>
      <c r="AB32" s="270"/>
      <c r="AC32" s="16"/>
      <c r="AD32" s="270"/>
      <c r="AE32" s="270"/>
      <c r="AF32" s="270"/>
      <c r="AG32" s="270"/>
      <c r="AH32" s="270"/>
      <c r="AI32" s="270"/>
      <c r="AJ32" s="270"/>
      <c r="AK32" s="270"/>
      <c r="AL32" s="16"/>
      <c r="AM32" s="16"/>
      <c r="AN32" s="21"/>
      <c r="AO32" s="4"/>
    </row>
    <row r="33" spans="2:41" s="76" customFormat="1" hidden="1" x14ac:dyDescent="0.35">
      <c r="B33" s="26"/>
      <c r="C33" s="61"/>
      <c r="D33" s="61"/>
      <c r="E33" s="61"/>
      <c r="F33" s="61"/>
      <c r="G33" s="61"/>
      <c r="H33" s="61"/>
      <c r="I33" s="61"/>
      <c r="J33" s="61"/>
      <c r="K33" s="16"/>
      <c r="L33" s="61"/>
      <c r="M33" s="61"/>
      <c r="N33" s="61"/>
      <c r="O33" s="61"/>
      <c r="P33" s="61"/>
      <c r="Q33" s="61"/>
      <c r="R33" s="61"/>
      <c r="S33" s="61"/>
      <c r="T33" s="16"/>
      <c r="U33" s="61"/>
      <c r="V33" s="61"/>
      <c r="W33" s="61"/>
      <c r="X33" s="61"/>
      <c r="Y33" s="61"/>
      <c r="Z33" s="61"/>
      <c r="AA33" s="61"/>
      <c r="AB33" s="61"/>
      <c r="AC33" s="16"/>
      <c r="AD33" s="61"/>
      <c r="AE33" s="61"/>
      <c r="AF33" s="61"/>
      <c r="AG33" s="61"/>
      <c r="AH33" s="61"/>
      <c r="AI33" s="61"/>
      <c r="AJ33" s="61"/>
      <c r="AK33" s="61"/>
      <c r="AL33" s="16"/>
      <c r="AM33" s="16"/>
      <c r="AN33" s="21"/>
      <c r="AO33" s="4"/>
    </row>
    <row r="34" spans="2:41" s="76" customFormat="1" ht="71.25" hidden="1" customHeight="1" x14ac:dyDescent="0.35">
      <c r="B34" s="26"/>
      <c r="C34" s="28">
        <f>IF(SUM(C21:J21)&gt;9,2,0)</f>
        <v>0</v>
      </c>
      <c r="D34" s="28">
        <f>C34*2</f>
        <v>0</v>
      </c>
      <c r="E34" s="28">
        <f t="shared" ref="E34:J34" si="13">D34*2</f>
        <v>0</v>
      </c>
      <c r="F34" s="28">
        <f t="shared" si="13"/>
        <v>0</v>
      </c>
      <c r="G34" s="28">
        <f t="shared" si="13"/>
        <v>0</v>
      </c>
      <c r="H34" s="28">
        <f t="shared" si="13"/>
        <v>0</v>
      </c>
      <c r="I34" s="28">
        <f t="shared" si="13"/>
        <v>0</v>
      </c>
      <c r="J34" s="28">
        <f t="shared" si="13"/>
        <v>0</v>
      </c>
      <c r="K34" s="29"/>
      <c r="L34" s="28">
        <f>IF(SUM(L21:S21)=8,0,2*J34)</f>
        <v>0</v>
      </c>
      <c r="M34" s="28">
        <f>L34*2</f>
        <v>0</v>
      </c>
      <c r="N34" s="28">
        <f t="shared" ref="N34:S34" si="14">M34*2</f>
        <v>0</v>
      </c>
      <c r="O34" s="28">
        <f t="shared" si="14"/>
        <v>0</v>
      </c>
      <c r="P34" s="28">
        <f t="shared" si="14"/>
        <v>0</v>
      </c>
      <c r="Q34" s="28">
        <f t="shared" si="14"/>
        <v>0</v>
      </c>
      <c r="R34" s="28">
        <f t="shared" si="14"/>
        <v>0</v>
      </c>
      <c r="S34" s="28">
        <f t="shared" si="14"/>
        <v>0</v>
      </c>
      <c r="T34" s="29"/>
      <c r="U34" s="28">
        <f>IF(SUM(U21:AB21)=8,0,2*S34)</f>
        <v>0</v>
      </c>
      <c r="V34" s="28">
        <f>U34*2</f>
        <v>0</v>
      </c>
      <c r="W34" s="28">
        <f t="shared" ref="W34:AB34" si="15">V34*2</f>
        <v>0</v>
      </c>
      <c r="X34" s="28">
        <f t="shared" si="15"/>
        <v>0</v>
      </c>
      <c r="Y34" s="28">
        <f t="shared" si="15"/>
        <v>0</v>
      </c>
      <c r="Z34" s="28">
        <f t="shared" si="15"/>
        <v>0</v>
      </c>
      <c r="AA34" s="28">
        <f t="shared" si="15"/>
        <v>0</v>
      </c>
      <c r="AB34" s="28">
        <f t="shared" si="15"/>
        <v>0</v>
      </c>
      <c r="AC34" s="29"/>
      <c r="AD34" s="28">
        <f>IF(SUM(AD21:AK21)=8,0,2)</f>
        <v>2</v>
      </c>
      <c r="AE34" s="28">
        <f>AD34*2</f>
        <v>4</v>
      </c>
      <c r="AF34" s="28">
        <f>AE34*2</f>
        <v>8</v>
      </c>
      <c r="AG34" s="28">
        <f t="shared" ref="AG34:AK34" si="16">AF34*2</f>
        <v>16</v>
      </c>
      <c r="AH34" s="28">
        <f t="shared" si="16"/>
        <v>32</v>
      </c>
      <c r="AI34" s="28">
        <f t="shared" si="16"/>
        <v>64</v>
      </c>
      <c r="AJ34" s="28">
        <f t="shared" si="16"/>
        <v>128</v>
      </c>
      <c r="AK34" s="28">
        <f t="shared" si="16"/>
        <v>256</v>
      </c>
      <c r="AL34" s="16"/>
      <c r="AM34" s="16"/>
      <c r="AN34" s="21"/>
      <c r="AO34" s="4"/>
    </row>
    <row r="35" spans="2:41" s="76" customFormat="1" ht="26.25" hidden="1" customHeight="1" x14ac:dyDescent="0.35">
      <c r="B35" s="26"/>
      <c r="C35" s="28">
        <f>IF(C21=1,1,0)</f>
        <v>1</v>
      </c>
      <c r="D35" s="28">
        <f t="shared" ref="D35:J35" si="17">IF(D21=1,C35*2,0)</f>
        <v>2</v>
      </c>
      <c r="E35" s="28">
        <f t="shared" si="17"/>
        <v>4</v>
      </c>
      <c r="F35" s="28">
        <f t="shared" si="17"/>
        <v>8</v>
      </c>
      <c r="G35" s="28">
        <f t="shared" si="17"/>
        <v>16</v>
      </c>
      <c r="H35" s="28">
        <f t="shared" si="17"/>
        <v>32</v>
      </c>
      <c r="I35" s="28">
        <f t="shared" si="17"/>
        <v>64</v>
      </c>
      <c r="J35" s="28">
        <f t="shared" si="17"/>
        <v>128</v>
      </c>
      <c r="K35" s="29"/>
      <c r="L35" s="28">
        <f>IF(L21=1,1,0)</f>
        <v>1</v>
      </c>
      <c r="M35" s="28">
        <f t="shared" ref="M35:S35" si="18">IF(M21=1,L35*2,0)</f>
        <v>2</v>
      </c>
      <c r="N35" s="28">
        <f t="shared" si="18"/>
        <v>4</v>
      </c>
      <c r="O35" s="28">
        <f t="shared" si="18"/>
        <v>0</v>
      </c>
      <c r="P35" s="28">
        <f t="shared" si="18"/>
        <v>0</v>
      </c>
      <c r="Q35" s="28">
        <f t="shared" si="18"/>
        <v>0</v>
      </c>
      <c r="R35" s="28">
        <f t="shared" si="18"/>
        <v>0</v>
      </c>
      <c r="S35" s="28">
        <f t="shared" si="18"/>
        <v>0</v>
      </c>
      <c r="T35" s="29"/>
      <c r="U35" s="28">
        <f>IF(U21=1,1,0)</f>
        <v>0</v>
      </c>
      <c r="V35" s="28">
        <f t="shared" ref="V35:AB35" si="19">IF(V21=1,U35*2,0)</f>
        <v>0</v>
      </c>
      <c r="W35" s="28">
        <f t="shared" si="19"/>
        <v>0</v>
      </c>
      <c r="X35" s="28">
        <f t="shared" si="19"/>
        <v>0</v>
      </c>
      <c r="Y35" s="28">
        <f t="shared" si="19"/>
        <v>0</v>
      </c>
      <c r="Z35" s="28">
        <f t="shared" si="19"/>
        <v>0</v>
      </c>
      <c r="AA35" s="28">
        <f t="shared" si="19"/>
        <v>0</v>
      </c>
      <c r="AB35" s="28">
        <f t="shared" si="19"/>
        <v>0</v>
      </c>
      <c r="AC35" s="29"/>
      <c r="AD35" s="28">
        <f t="shared" ref="AD35:AK35" si="20">IF(AD21=1,AD34,0)</f>
        <v>0</v>
      </c>
      <c r="AE35" s="28">
        <f t="shared" si="20"/>
        <v>0</v>
      </c>
      <c r="AF35" s="28">
        <f t="shared" si="20"/>
        <v>0</v>
      </c>
      <c r="AG35" s="28">
        <f t="shared" si="20"/>
        <v>0</v>
      </c>
      <c r="AH35" s="28">
        <f t="shared" si="20"/>
        <v>0</v>
      </c>
      <c r="AI35" s="28">
        <f t="shared" si="20"/>
        <v>0</v>
      </c>
      <c r="AJ35" s="28">
        <f t="shared" si="20"/>
        <v>0</v>
      </c>
      <c r="AK35" s="28">
        <f t="shared" si="20"/>
        <v>0</v>
      </c>
      <c r="AL35" s="16"/>
      <c r="AM35" s="16"/>
      <c r="AN35" s="21"/>
      <c r="AO35" s="4"/>
    </row>
    <row r="36" spans="2:41" s="76" customFormat="1" ht="15" hidden="1" thickBot="1" x14ac:dyDescent="0.4">
      <c r="B36" s="26" t="s">
        <v>13</v>
      </c>
      <c r="C36" s="274">
        <f>IF(SUM(C35:J35)=255,0,SUM(C35:J35))</f>
        <v>0</v>
      </c>
      <c r="D36" s="275"/>
      <c r="E36" s="275"/>
      <c r="F36" s="275"/>
      <c r="G36" s="275"/>
      <c r="H36" s="275"/>
      <c r="I36" s="275"/>
      <c r="J36" s="275"/>
      <c r="K36" s="16"/>
      <c r="L36" s="274">
        <f>IF(SUM(L35:S35)=255,0,SUM(L35:S35))</f>
        <v>7</v>
      </c>
      <c r="M36" s="275"/>
      <c r="N36" s="275"/>
      <c r="O36" s="275"/>
      <c r="P36" s="275"/>
      <c r="Q36" s="275"/>
      <c r="R36" s="275"/>
      <c r="S36" s="275"/>
      <c r="T36" s="16"/>
      <c r="U36" s="274">
        <f>IF(SUM(U35:AB35)=255,0,SUM(U35:AB35))</f>
        <v>0</v>
      </c>
      <c r="V36" s="275"/>
      <c r="W36" s="275"/>
      <c r="X36" s="275"/>
      <c r="Y36" s="275"/>
      <c r="Z36" s="275"/>
      <c r="AA36" s="275"/>
      <c r="AB36" s="275"/>
      <c r="AC36" s="16"/>
      <c r="AD36" s="274">
        <f>MAX(AD35:AK35)</f>
        <v>0</v>
      </c>
      <c r="AE36" s="275"/>
      <c r="AF36" s="275"/>
      <c r="AG36" s="275"/>
      <c r="AH36" s="275"/>
      <c r="AI36" s="275"/>
      <c r="AJ36" s="275"/>
      <c r="AK36" s="275"/>
      <c r="AL36" s="272">
        <f>C36+L36+U36+AD36</f>
        <v>7</v>
      </c>
      <c r="AM36" s="270"/>
      <c r="AN36" s="273"/>
      <c r="AO36" s="32"/>
    </row>
    <row r="37" spans="2:41" s="76" customFormat="1" ht="15.5" thickTop="1" thickBot="1" x14ac:dyDescent="0.4">
      <c r="B37" s="162"/>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8"/>
    </row>
    <row r="38" spans="2:41" ht="15" thickTop="1" x14ac:dyDescent="0.35"/>
  </sheetData>
  <sheetProtection algorithmName="SHA-512" hashValue="EaeCUrYpOXpIOf42bqPFZbbN7cNmvYe2GurM+2KxOsNr8bgPolUW+oO+Kns5+3bJa8sahKdr+IDdKusY+Lg6BA==" saltValue="f9J1mhw6jxYLhRM/Gf0j6w==" spinCount="100000" sheet="1" selectLockedCells="1"/>
  <mergeCells count="53">
    <mergeCell ref="AL36:AN36"/>
    <mergeCell ref="C32:J32"/>
    <mergeCell ref="L32:S32"/>
    <mergeCell ref="U32:AB32"/>
    <mergeCell ref="AD32:AK32"/>
    <mergeCell ref="C36:J36"/>
    <mergeCell ref="L36:S36"/>
    <mergeCell ref="U36:AB36"/>
    <mergeCell ref="AD36:AK36"/>
    <mergeCell ref="C30:J30"/>
    <mergeCell ref="L30:S30"/>
    <mergeCell ref="U30:AB30"/>
    <mergeCell ref="AD30:AK30"/>
    <mergeCell ref="C31:J31"/>
    <mergeCell ref="L31:S31"/>
    <mergeCell ref="U31:AB31"/>
    <mergeCell ref="AD31:AK31"/>
    <mergeCell ref="C23:J23"/>
    <mergeCell ref="L23:S23"/>
    <mergeCell ref="U23:AB23"/>
    <mergeCell ref="AD23:AK23"/>
    <mergeCell ref="C27:J27"/>
    <mergeCell ref="L27:S27"/>
    <mergeCell ref="U27:AB27"/>
    <mergeCell ref="AD27:AK27"/>
    <mergeCell ref="C25:J25"/>
    <mergeCell ref="L25:S25"/>
    <mergeCell ref="U25:AB25"/>
    <mergeCell ref="C26:J26"/>
    <mergeCell ref="L26:S26"/>
    <mergeCell ref="U26:AB26"/>
    <mergeCell ref="AD26:AK26"/>
    <mergeCell ref="AD25:AK25"/>
    <mergeCell ref="C20:J20"/>
    <mergeCell ref="L20:S20"/>
    <mergeCell ref="U20:AB20"/>
    <mergeCell ref="AD20:AK20"/>
    <mergeCell ref="C9:J9"/>
    <mergeCell ref="L9:S9"/>
    <mergeCell ref="U9:AB9"/>
    <mergeCell ref="AD9:AK9"/>
    <mergeCell ref="C19:AK19"/>
    <mergeCell ref="B2:AM3"/>
    <mergeCell ref="AL19:AM19"/>
    <mergeCell ref="D6:AK6"/>
    <mergeCell ref="C7:J7"/>
    <mergeCell ref="AD7:AK7"/>
    <mergeCell ref="U7:AB7"/>
    <mergeCell ref="L7:S7"/>
    <mergeCell ref="L8:S8"/>
    <mergeCell ref="U8:AB8"/>
    <mergeCell ref="AD8:AK8"/>
    <mergeCell ref="C8:J8"/>
  </mergeCells>
  <conditionalFormatting sqref="C12">
    <cfRule type="cellIs" dxfId="336" priority="197" operator="equal">
      <formula>"off"</formula>
    </cfRule>
    <cfRule type="cellIs" dxfId="335" priority="198" operator="equal">
      <formula>"on"</formula>
    </cfRule>
  </conditionalFormatting>
  <conditionalFormatting sqref="C13">
    <cfRule type="expression" dxfId="334" priority="195">
      <formula>C12="off"</formula>
    </cfRule>
  </conditionalFormatting>
  <conditionalFormatting sqref="C11">
    <cfRule type="expression" dxfId="333" priority="194">
      <formula>C12="off"</formula>
    </cfRule>
  </conditionalFormatting>
  <conditionalFormatting sqref="C10">
    <cfRule type="expression" dxfId="332" priority="193">
      <formula>C12="off"</formula>
    </cfRule>
  </conditionalFormatting>
  <conditionalFormatting sqref="D10">
    <cfRule type="expression" dxfId="331" priority="192">
      <formula>D12="off"</formula>
    </cfRule>
  </conditionalFormatting>
  <conditionalFormatting sqref="E10">
    <cfRule type="expression" dxfId="330" priority="191">
      <formula>E12="off"</formula>
    </cfRule>
  </conditionalFormatting>
  <conditionalFormatting sqref="F10">
    <cfRule type="expression" dxfId="329" priority="190">
      <formula>F12="off"</formula>
    </cfRule>
  </conditionalFormatting>
  <conditionalFormatting sqref="G10">
    <cfRule type="expression" dxfId="328" priority="188">
      <formula>G12="off"</formula>
    </cfRule>
  </conditionalFormatting>
  <conditionalFormatting sqref="H10">
    <cfRule type="expression" dxfId="327" priority="187">
      <formula>H12="off"</formula>
    </cfRule>
  </conditionalFormatting>
  <conditionalFormatting sqref="I10">
    <cfRule type="expression" dxfId="326" priority="186">
      <formula>I12="off"</formula>
    </cfRule>
  </conditionalFormatting>
  <conditionalFormatting sqref="J10">
    <cfRule type="expression" dxfId="325" priority="185">
      <formula>J12="off"</formula>
    </cfRule>
  </conditionalFormatting>
  <conditionalFormatting sqref="D11">
    <cfRule type="expression" dxfId="324" priority="184">
      <formula>D12="off"</formula>
    </cfRule>
  </conditionalFormatting>
  <conditionalFormatting sqref="D12">
    <cfRule type="expression" dxfId="323" priority="162">
      <formula>D12="on"</formula>
    </cfRule>
    <cfRule type="expression" dxfId="322" priority="183">
      <formula>D12="off"</formula>
    </cfRule>
  </conditionalFormatting>
  <conditionalFormatting sqref="D13">
    <cfRule type="expression" dxfId="321" priority="155">
      <formula>D12="on"</formula>
    </cfRule>
    <cfRule type="expression" dxfId="320" priority="182">
      <formula>D12="off"</formula>
    </cfRule>
  </conditionalFormatting>
  <conditionalFormatting sqref="E11">
    <cfRule type="expression" dxfId="319" priority="181">
      <formula>E12="off"</formula>
    </cfRule>
  </conditionalFormatting>
  <conditionalFormatting sqref="F11">
    <cfRule type="expression" dxfId="318" priority="180">
      <formula>F12="off"</formula>
    </cfRule>
  </conditionalFormatting>
  <conditionalFormatting sqref="G11">
    <cfRule type="expression" dxfId="317" priority="179">
      <formula>G12="off"</formula>
    </cfRule>
  </conditionalFormatting>
  <conditionalFormatting sqref="H11">
    <cfRule type="expression" dxfId="316" priority="178">
      <formula>H12="off"</formula>
    </cfRule>
  </conditionalFormatting>
  <conditionalFormatting sqref="I11">
    <cfRule type="expression" dxfId="315" priority="177">
      <formula>I12="off"</formula>
    </cfRule>
  </conditionalFormatting>
  <conditionalFormatting sqref="J11">
    <cfRule type="expression" dxfId="314" priority="176">
      <formula>J12="off"</formula>
    </cfRule>
  </conditionalFormatting>
  <conditionalFormatting sqref="E12">
    <cfRule type="expression" dxfId="313" priority="161">
      <formula>E12="on"</formula>
    </cfRule>
    <cfRule type="expression" dxfId="312" priority="175">
      <formula>E12="off"</formula>
    </cfRule>
  </conditionalFormatting>
  <conditionalFormatting sqref="E13">
    <cfRule type="expression" dxfId="311" priority="154">
      <formula>E12="on"</formula>
    </cfRule>
    <cfRule type="expression" dxfId="310" priority="174">
      <formula>E12="off"</formula>
    </cfRule>
  </conditionalFormatting>
  <conditionalFormatting sqref="F12">
    <cfRule type="expression" dxfId="309" priority="160">
      <formula>F12="on"</formula>
    </cfRule>
    <cfRule type="expression" dxfId="308" priority="173">
      <formula>F12="off"</formula>
    </cfRule>
  </conditionalFormatting>
  <conditionalFormatting sqref="F13">
    <cfRule type="expression" dxfId="307" priority="153">
      <formula>F12="on"</formula>
    </cfRule>
    <cfRule type="expression" dxfId="306" priority="172">
      <formula>F12="off"</formula>
    </cfRule>
  </conditionalFormatting>
  <conditionalFormatting sqref="G12">
    <cfRule type="expression" dxfId="305" priority="159">
      <formula>G12="on"</formula>
    </cfRule>
    <cfRule type="expression" dxfId="304" priority="171">
      <formula>G12="off"</formula>
    </cfRule>
  </conditionalFormatting>
  <conditionalFormatting sqref="G13">
    <cfRule type="expression" dxfId="303" priority="152">
      <formula>G12="on"</formula>
    </cfRule>
    <cfRule type="expression" dxfId="302" priority="170">
      <formula>G12="off"</formula>
    </cfRule>
  </conditionalFormatting>
  <conditionalFormatting sqref="H12">
    <cfRule type="expression" dxfId="301" priority="158">
      <formula>H12="on"</formula>
    </cfRule>
    <cfRule type="expression" dxfId="300" priority="169">
      <formula>H12="off"</formula>
    </cfRule>
  </conditionalFormatting>
  <conditionalFormatting sqref="H13">
    <cfRule type="expression" dxfId="299" priority="151">
      <formula>H12="on"</formula>
    </cfRule>
    <cfRule type="expression" dxfId="298" priority="168">
      <formula>H12="off"</formula>
    </cfRule>
  </conditionalFormatting>
  <conditionalFormatting sqref="I12">
    <cfRule type="expression" dxfId="297" priority="157">
      <formula>I12="on"</formula>
    </cfRule>
    <cfRule type="expression" dxfId="296" priority="167">
      <formula>I12="off"</formula>
    </cfRule>
  </conditionalFormatting>
  <conditionalFormatting sqref="I13">
    <cfRule type="expression" dxfId="295" priority="150">
      <formula>I12="on"</formula>
    </cfRule>
    <cfRule type="expression" dxfId="294" priority="166">
      <formula>I12="off"</formula>
    </cfRule>
  </conditionalFormatting>
  <conditionalFormatting sqref="J12">
    <cfRule type="expression" dxfId="293" priority="156">
      <formula>J12="on"</formula>
    </cfRule>
    <cfRule type="expression" dxfId="292" priority="165">
      <formula>J12="off"</formula>
    </cfRule>
  </conditionalFormatting>
  <conditionalFormatting sqref="J13">
    <cfRule type="expression" dxfId="291" priority="149">
      <formula>J12="on"</formula>
    </cfRule>
    <cfRule type="expression" dxfId="290" priority="164">
      <formula>J12="off"</formula>
    </cfRule>
  </conditionalFormatting>
  <conditionalFormatting sqref="C13">
    <cfRule type="expression" dxfId="289" priority="163">
      <formula>C12="on"</formula>
    </cfRule>
  </conditionalFormatting>
  <conditionalFormatting sqref="L11">
    <cfRule type="expression" dxfId="288" priority="147">
      <formula>L12="off"</formula>
    </cfRule>
  </conditionalFormatting>
  <conditionalFormatting sqref="L10">
    <cfRule type="expression" dxfId="287" priority="146">
      <formula>L12="off"</formula>
    </cfRule>
  </conditionalFormatting>
  <conditionalFormatting sqref="M10">
    <cfRule type="expression" dxfId="286" priority="145">
      <formula>M12="off"</formula>
    </cfRule>
  </conditionalFormatting>
  <conditionalFormatting sqref="N10">
    <cfRule type="expression" dxfId="285" priority="144">
      <formula>N12="off"</formula>
    </cfRule>
  </conditionalFormatting>
  <conditionalFormatting sqref="O10">
    <cfRule type="expression" dxfId="284" priority="143">
      <formula>O12="off"</formula>
    </cfRule>
  </conditionalFormatting>
  <conditionalFormatting sqref="P10">
    <cfRule type="expression" dxfId="283" priority="142">
      <formula>P12="off"</formula>
    </cfRule>
  </conditionalFormatting>
  <conditionalFormatting sqref="Q10">
    <cfRule type="expression" dxfId="282" priority="141">
      <formula>Q12="off"</formula>
    </cfRule>
  </conditionalFormatting>
  <conditionalFormatting sqref="R10">
    <cfRule type="expression" dxfId="281" priority="140">
      <formula>R12="off"</formula>
    </cfRule>
  </conditionalFormatting>
  <conditionalFormatting sqref="S10">
    <cfRule type="expression" dxfId="280" priority="139">
      <formula>S12="off"</formula>
    </cfRule>
  </conditionalFormatting>
  <conditionalFormatting sqref="U10">
    <cfRule type="expression" dxfId="279" priority="138">
      <formula>U12="off"</formula>
    </cfRule>
  </conditionalFormatting>
  <conditionalFormatting sqref="V10">
    <cfRule type="expression" dxfId="278" priority="137">
      <formula>V12="off"</formula>
    </cfRule>
  </conditionalFormatting>
  <conditionalFormatting sqref="W10">
    <cfRule type="expression" dxfId="277" priority="136">
      <formula>W12="off"</formula>
    </cfRule>
  </conditionalFormatting>
  <conditionalFormatting sqref="X10">
    <cfRule type="expression" dxfId="276" priority="135">
      <formula>X12="off"</formula>
    </cfRule>
  </conditionalFormatting>
  <conditionalFormatting sqref="Y10">
    <cfRule type="expression" dxfId="275" priority="134">
      <formula>Y12="off"</formula>
    </cfRule>
  </conditionalFormatting>
  <conditionalFormatting sqref="Z10">
    <cfRule type="expression" dxfId="274" priority="133">
      <formula>Z12="off"</formula>
    </cfRule>
  </conditionalFormatting>
  <conditionalFormatting sqref="AA10">
    <cfRule type="expression" dxfId="273" priority="132">
      <formula>AA12="off"</formula>
    </cfRule>
  </conditionalFormatting>
  <conditionalFormatting sqref="AB10">
    <cfRule type="expression" dxfId="272" priority="131">
      <formula>AB12="off"</formula>
    </cfRule>
  </conditionalFormatting>
  <conditionalFormatting sqref="AD10">
    <cfRule type="expression" dxfId="271" priority="130">
      <formula>AD12="off"</formula>
    </cfRule>
  </conditionalFormatting>
  <conditionalFormatting sqref="AE10">
    <cfRule type="expression" dxfId="270" priority="129">
      <formula>AE12="off"</formula>
    </cfRule>
  </conditionalFormatting>
  <conditionalFormatting sqref="AF10">
    <cfRule type="expression" dxfId="269" priority="128">
      <formula>AF12="off"</formula>
    </cfRule>
  </conditionalFormatting>
  <conditionalFormatting sqref="AG10">
    <cfRule type="expression" dxfId="268" priority="127">
      <formula>AG12="off"</formula>
    </cfRule>
  </conditionalFormatting>
  <conditionalFormatting sqref="AH10">
    <cfRule type="expression" dxfId="267" priority="126">
      <formula>AH12="off"</formula>
    </cfRule>
  </conditionalFormatting>
  <conditionalFormatting sqref="AI10">
    <cfRule type="expression" dxfId="266" priority="125">
      <formula>AI12="off"</formula>
    </cfRule>
  </conditionalFormatting>
  <conditionalFormatting sqref="AJ10">
    <cfRule type="expression" dxfId="265" priority="124">
      <formula>AJ12="off"</formula>
    </cfRule>
  </conditionalFormatting>
  <conditionalFormatting sqref="AK10">
    <cfRule type="expression" dxfId="264" priority="123">
      <formula>AK12="off"</formula>
    </cfRule>
  </conditionalFormatting>
  <conditionalFormatting sqref="M11">
    <cfRule type="expression" dxfId="263" priority="122">
      <formula>M12="off"</formula>
    </cfRule>
  </conditionalFormatting>
  <conditionalFormatting sqref="N11">
    <cfRule type="expression" dxfId="262" priority="121">
      <formula>N12="off"</formula>
    </cfRule>
  </conditionalFormatting>
  <conditionalFormatting sqref="O11">
    <cfRule type="expression" dxfId="261" priority="120">
      <formula>O12="off"</formula>
    </cfRule>
  </conditionalFormatting>
  <conditionalFormatting sqref="P11">
    <cfRule type="expression" dxfId="260" priority="119">
      <formula>P12="off"</formula>
    </cfRule>
  </conditionalFormatting>
  <conditionalFormatting sqref="Q11">
    <cfRule type="expression" dxfId="259" priority="118">
      <formula>Q12="off"</formula>
    </cfRule>
  </conditionalFormatting>
  <conditionalFormatting sqref="R11">
    <cfRule type="expression" dxfId="258" priority="117">
      <formula>R12="off"</formula>
    </cfRule>
  </conditionalFormatting>
  <conditionalFormatting sqref="S11">
    <cfRule type="expression" dxfId="257" priority="116">
      <formula>S12="off"</formula>
    </cfRule>
  </conditionalFormatting>
  <conditionalFormatting sqref="U11">
    <cfRule type="expression" dxfId="256" priority="115">
      <formula>U12="off"</formula>
    </cfRule>
  </conditionalFormatting>
  <conditionalFormatting sqref="V11">
    <cfRule type="expression" dxfId="255" priority="114">
      <formula>V12="off"</formula>
    </cfRule>
  </conditionalFormatting>
  <conditionalFormatting sqref="W11">
    <cfRule type="expression" dxfId="254" priority="113">
      <formula>W12="off"</formula>
    </cfRule>
  </conditionalFormatting>
  <conditionalFormatting sqref="X11">
    <cfRule type="expression" dxfId="253" priority="112">
      <formula>X12="off"</formula>
    </cfRule>
  </conditionalFormatting>
  <conditionalFormatting sqref="Y11">
    <cfRule type="expression" dxfId="252" priority="111">
      <formula>Y12="off"</formula>
    </cfRule>
  </conditionalFormatting>
  <conditionalFormatting sqref="Z11">
    <cfRule type="expression" dxfId="251" priority="110">
      <formula>Z12="off"</formula>
    </cfRule>
  </conditionalFormatting>
  <conditionalFormatting sqref="AA11">
    <cfRule type="expression" dxfId="250" priority="109">
      <formula>AA12="off"</formula>
    </cfRule>
  </conditionalFormatting>
  <conditionalFormatting sqref="AB11">
    <cfRule type="expression" dxfId="249" priority="108">
      <formula>AB12="off"</formula>
    </cfRule>
  </conditionalFormatting>
  <conditionalFormatting sqref="AD11">
    <cfRule type="expression" dxfId="248" priority="107">
      <formula>AD12="off"</formula>
    </cfRule>
  </conditionalFormatting>
  <conditionalFormatting sqref="AE11">
    <cfRule type="expression" dxfId="247" priority="106">
      <formula>AE12="off"</formula>
    </cfRule>
  </conditionalFormatting>
  <conditionalFormatting sqref="AF11">
    <cfRule type="expression" dxfId="246" priority="105">
      <formula>AF12="off"</formula>
    </cfRule>
  </conditionalFormatting>
  <conditionalFormatting sqref="AG11">
    <cfRule type="expression" dxfId="245" priority="104">
      <formula>AG12="off"</formula>
    </cfRule>
  </conditionalFormatting>
  <conditionalFormatting sqref="AH11">
    <cfRule type="expression" dxfId="244" priority="103">
      <formula>AH12="off"</formula>
    </cfRule>
  </conditionalFormatting>
  <conditionalFormatting sqref="AI11">
    <cfRule type="expression" dxfId="243" priority="102">
      <formula>AI12="off"</formula>
    </cfRule>
  </conditionalFormatting>
  <conditionalFormatting sqref="AJ11">
    <cfRule type="expression" dxfId="242" priority="101">
      <formula>AJ12="off"</formula>
    </cfRule>
  </conditionalFormatting>
  <conditionalFormatting sqref="AK11">
    <cfRule type="expression" dxfId="241" priority="100">
      <formula>AK12="off"</formula>
    </cfRule>
  </conditionalFormatting>
  <conditionalFormatting sqref="L12">
    <cfRule type="expression" dxfId="240" priority="51">
      <formula>L12="on"</formula>
    </cfRule>
    <cfRule type="expression" dxfId="239" priority="99">
      <formula>L12="off"</formula>
    </cfRule>
  </conditionalFormatting>
  <conditionalFormatting sqref="M12">
    <cfRule type="expression" dxfId="238" priority="50">
      <formula>M12="on"</formula>
    </cfRule>
    <cfRule type="expression" dxfId="237" priority="98">
      <formula>M12="off"</formula>
    </cfRule>
  </conditionalFormatting>
  <conditionalFormatting sqref="N12">
    <cfRule type="expression" dxfId="236" priority="49">
      <formula>N12="on"</formula>
    </cfRule>
    <cfRule type="expression" dxfId="235" priority="97">
      <formula>N12="off"</formula>
    </cfRule>
  </conditionalFormatting>
  <conditionalFormatting sqref="O12">
    <cfRule type="expression" dxfId="234" priority="48">
      <formula>O12="on"</formula>
    </cfRule>
    <cfRule type="expression" dxfId="233" priority="96">
      <formula>O12="off"</formula>
    </cfRule>
  </conditionalFormatting>
  <conditionalFormatting sqref="P12">
    <cfRule type="expression" dxfId="232" priority="47">
      <formula>P12="on"</formula>
    </cfRule>
    <cfRule type="expression" dxfId="231" priority="95">
      <formula>P12="off"</formula>
    </cfRule>
  </conditionalFormatting>
  <conditionalFormatting sqref="Q12">
    <cfRule type="expression" dxfId="230" priority="46">
      <formula>Q12="on"</formula>
    </cfRule>
    <cfRule type="expression" dxfId="229" priority="94">
      <formula>Q12="off"</formula>
    </cfRule>
  </conditionalFormatting>
  <conditionalFormatting sqref="R12">
    <cfRule type="expression" dxfId="228" priority="45">
      <formula>R12="on"</formula>
    </cfRule>
    <cfRule type="expression" dxfId="227" priority="93">
      <formula>R12="off"</formula>
    </cfRule>
  </conditionalFormatting>
  <conditionalFormatting sqref="S12">
    <cfRule type="expression" dxfId="226" priority="44">
      <formula>S12="on"</formula>
    </cfRule>
    <cfRule type="expression" dxfId="225" priority="92">
      <formula>S12="off"</formula>
    </cfRule>
  </conditionalFormatting>
  <conditionalFormatting sqref="U12">
    <cfRule type="expression" dxfId="224" priority="43">
      <formula>U12="on"</formula>
    </cfRule>
    <cfRule type="expression" dxfId="223" priority="91">
      <formula>U12="off"</formula>
    </cfRule>
  </conditionalFormatting>
  <conditionalFormatting sqref="V12">
    <cfRule type="expression" dxfId="222" priority="42">
      <formula>V12="on"</formula>
    </cfRule>
    <cfRule type="expression" dxfId="221" priority="90">
      <formula>V12="off"</formula>
    </cfRule>
  </conditionalFormatting>
  <conditionalFormatting sqref="W12">
    <cfRule type="expression" dxfId="220" priority="41">
      <formula>W12="on"</formula>
    </cfRule>
    <cfRule type="expression" dxfId="219" priority="89">
      <formula>W12="off"</formula>
    </cfRule>
  </conditionalFormatting>
  <conditionalFormatting sqref="X12">
    <cfRule type="expression" dxfId="218" priority="40">
      <formula>X12="on"</formula>
    </cfRule>
    <cfRule type="expression" dxfId="217" priority="88">
      <formula>X12="off"</formula>
    </cfRule>
  </conditionalFormatting>
  <conditionalFormatting sqref="Y12">
    <cfRule type="expression" dxfId="216" priority="39">
      <formula>Y12="on"</formula>
    </cfRule>
    <cfRule type="expression" dxfId="215" priority="87">
      <formula>Y12="off"</formula>
    </cfRule>
  </conditionalFormatting>
  <conditionalFormatting sqref="Z12">
    <cfRule type="expression" dxfId="214" priority="38">
      <formula>Z12="on"</formula>
    </cfRule>
    <cfRule type="expression" dxfId="213" priority="86">
      <formula>Z12="off"</formula>
    </cfRule>
  </conditionalFormatting>
  <conditionalFormatting sqref="AA12">
    <cfRule type="expression" dxfId="212" priority="37">
      <formula>AA12="on"</formula>
    </cfRule>
    <cfRule type="expression" dxfId="211" priority="85">
      <formula>AA12="off"</formula>
    </cfRule>
  </conditionalFormatting>
  <conditionalFormatting sqref="AB12">
    <cfRule type="expression" dxfId="210" priority="36">
      <formula>AB12="on"</formula>
    </cfRule>
    <cfRule type="expression" dxfId="209" priority="84">
      <formula>AB12="off"</formula>
    </cfRule>
  </conditionalFormatting>
  <conditionalFormatting sqref="AD12">
    <cfRule type="expression" dxfId="208" priority="35">
      <formula>AD12="on"</formula>
    </cfRule>
    <cfRule type="expression" dxfId="207" priority="83">
      <formula>AD12="off"</formula>
    </cfRule>
  </conditionalFormatting>
  <conditionalFormatting sqref="AE12">
    <cfRule type="expression" dxfId="206" priority="34">
      <formula>AE12="on"</formula>
    </cfRule>
    <cfRule type="expression" dxfId="205" priority="82">
      <formula>AE12="off"</formula>
    </cfRule>
  </conditionalFormatting>
  <conditionalFormatting sqref="AF12">
    <cfRule type="expression" dxfId="204" priority="33">
      <formula>AF12="on"</formula>
    </cfRule>
    <cfRule type="expression" dxfId="203" priority="81">
      <formula>AF12="off"</formula>
    </cfRule>
  </conditionalFormatting>
  <conditionalFormatting sqref="AG12">
    <cfRule type="expression" dxfId="202" priority="32">
      <formula>AG12="on"</formula>
    </cfRule>
    <cfRule type="expression" dxfId="201" priority="80">
      <formula>AG12="off"</formula>
    </cfRule>
  </conditionalFormatting>
  <conditionalFormatting sqref="AH12">
    <cfRule type="expression" dxfId="200" priority="31">
      <formula>AH12="on"</formula>
    </cfRule>
    <cfRule type="expression" dxfId="199" priority="79">
      <formula>AH12="off"</formula>
    </cfRule>
  </conditionalFormatting>
  <conditionalFormatting sqref="AI12">
    <cfRule type="expression" dxfId="198" priority="30">
      <formula>AI12="on"</formula>
    </cfRule>
    <cfRule type="expression" dxfId="197" priority="78">
      <formula>AI12="off"</formula>
    </cfRule>
  </conditionalFormatting>
  <conditionalFormatting sqref="AJ12">
    <cfRule type="expression" dxfId="196" priority="29">
      <formula>AJ12="on"</formula>
    </cfRule>
    <cfRule type="expression" dxfId="195" priority="77">
      <formula>AJ12="off"</formula>
    </cfRule>
  </conditionalFormatting>
  <conditionalFormatting sqref="AK12">
    <cfRule type="expression" dxfId="194" priority="28">
      <formula>AK12="on"</formula>
    </cfRule>
    <cfRule type="expression" dxfId="193" priority="76">
      <formula>AK12="off"</formula>
    </cfRule>
  </conditionalFormatting>
  <conditionalFormatting sqref="L13">
    <cfRule type="expression" dxfId="192" priority="27">
      <formula>L12="on"</formula>
    </cfRule>
    <cfRule type="expression" dxfId="191" priority="75">
      <formula>L12="off"</formula>
    </cfRule>
  </conditionalFormatting>
  <conditionalFormatting sqref="M13">
    <cfRule type="expression" dxfId="190" priority="26">
      <formula>M12="on"</formula>
    </cfRule>
    <cfRule type="expression" dxfId="189" priority="74">
      <formula>M12="off"</formula>
    </cfRule>
  </conditionalFormatting>
  <conditionalFormatting sqref="N13">
    <cfRule type="expression" dxfId="188" priority="25">
      <formula>N12="on"</formula>
    </cfRule>
    <cfRule type="expression" dxfId="187" priority="73">
      <formula>N12="off"</formula>
    </cfRule>
  </conditionalFormatting>
  <conditionalFormatting sqref="O13">
    <cfRule type="expression" dxfId="186" priority="24">
      <formula>O12="on"</formula>
    </cfRule>
    <cfRule type="expression" dxfId="185" priority="72">
      <formula>O12="off"</formula>
    </cfRule>
  </conditionalFormatting>
  <conditionalFormatting sqref="P13">
    <cfRule type="expression" dxfId="184" priority="23">
      <formula>P12="on"</formula>
    </cfRule>
    <cfRule type="expression" dxfId="183" priority="71">
      <formula>P12="off"</formula>
    </cfRule>
  </conditionalFormatting>
  <conditionalFormatting sqref="Q13">
    <cfRule type="expression" dxfId="182" priority="22">
      <formula>Q12="on"</formula>
    </cfRule>
    <cfRule type="expression" dxfId="181" priority="70">
      <formula>Q12="off"</formula>
    </cfRule>
  </conditionalFormatting>
  <conditionalFormatting sqref="R13">
    <cfRule type="expression" dxfId="180" priority="21">
      <formula>R12="on"</formula>
    </cfRule>
    <cfRule type="expression" dxfId="179" priority="69">
      <formula>R12="off"</formula>
    </cfRule>
  </conditionalFormatting>
  <conditionalFormatting sqref="S13">
    <cfRule type="expression" dxfId="178" priority="20">
      <formula>S12="on"</formula>
    </cfRule>
    <cfRule type="expression" dxfId="177" priority="68">
      <formula>S12="off"</formula>
    </cfRule>
  </conditionalFormatting>
  <conditionalFormatting sqref="U13">
    <cfRule type="expression" dxfId="176" priority="19">
      <formula>U12="on"</formula>
    </cfRule>
    <cfRule type="expression" dxfId="175" priority="67">
      <formula>U12="off"</formula>
    </cfRule>
  </conditionalFormatting>
  <conditionalFormatting sqref="V13">
    <cfRule type="expression" dxfId="174" priority="18">
      <formula>V12="on"</formula>
    </cfRule>
    <cfRule type="expression" dxfId="173" priority="66">
      <formula>V12="off"</formula>
    </cfRule>
  </conditionalFormatting>
  <conditionalFormatting sqref="W13">
    <cfRule type="expression" dxfId="172" priority="17">
      <formula>W12="on"</formula>
    </cfRule>
    <cfRule type="expression" dxfId="171" priority="65">
      <formula>W12="off"</formula>
    </cfRule>
  </conditionalFormatting>
  <conditionalFormatting sqref="X13">
    <cfRule type="expression" dxfId="170" priority="16">
      <formula>X12="on"</formula>
    </cfRule>
    <cfRule type="expression" dxfId="169" priority="64">
      <formula>X12="off"</formula>
    </cfRule>
  </conditionalFormatting>
  <conditionalFormatting sqref="Y13">
    <cfRule type="expression" dxfId="168" priority="15">
      <formula>Y12="on"</formula>
    </cfRule>
    <cfRule type="expression" dxfId="167" priority="63">
      <formula>Y12="off"</formula>
    </cfRule>
  </conditionalFormatting>
  <conditionalFormatting sqref="Z13">
    <cfRule type="expression" dxfId="166" priority="14">
      <formula>Z12="on"</formula>
    </cfRule>
    <cfRule type="expression" dxfId="165" priority="62">
      <formula>Z12="off"</formula>
    </cfRule>
  </conditionalFormatting>
  <conditionalFormatting sqref="AA13">
    <cfRule type="expression" dxfId="164" priority="13">
      <formula>AA12="on"</formula>
    </cfRule>
    <cfRule type="expression" dxfId="163" priority="61">
      <formula>AA12="off"</formula>
    </cfRule>
  </conditionalFormatting>
  <conditionalFormatting sqref="AB13">
    <cfRule type="expression" dxfId="162" priority="12">
      <formula>AB12="on"</formula>
    </cfRule>
    <cfRule type="expression" dxfId="161" priority="60">
      <formula>AB12="off"</formula>
    </cfRule>
  </conditionalFormatting>
  <conditionalFormatting sqref="AD13">
    <cfRule type="expression" dxfId="160" priority="11">
      <formula>AD12="on"</formula>
    </cfRule>
    <cfRule type="expression" dxfId="159" priority="59">
      <formula>AD12="off"</formula>
    </cfRule>
  </conditionalFormatting>
  <conditionalFormatting sqref="AE13">
    <cfRule type="expression" dxfId="158" priority="10">
      <formula>AE12="on"</formula>
    </cfRule>
    <cfRule type="expression" dxfId="157" priority="58">
      <formula>AE12="off"</formula>
    </cfRule>
  </conditionalFormatting>
  <conditionalFormatting sqref="AF13">
    <cfRule type="expression" dxfId="156" priority="9">
      <formula>AF12="on"</formula>
    </cfRule>
    <cfRule type="expression" dxfId="155" priority="57">
      <formula>AF12="off"</formula>
    </cfRule>
  </conditionalFormatting>
  <conditionalFormatting sqref="AG13">
    <cfRule type="expression" dxfId="154" priority="8">
      <formula>AG12="on"</formula>
    </cfRule>
    <cfRule type="expression" dxfId="153" priority="56">
      <formula>AG12="off"</formula>
    </cfRule>
  </conditionalFormatting>
  <conditionalFormatting sqref="AH13">
    <cfRule type="expression" dxfId="152" priority="7">
      <formula>AH12="on"</formula>
    </cfRule>
    <cfRule type="expression" dxfId="151" priority="55">
      <formula>AH12="off"</formula>
    </cfRule>
  </conditionalFormatting>
  <conditionalFormatting sqref="AI13">
    <cfRule type="expression" dxfId="150" priority="6">
      <formula>AI12="on"</formula>
    </cfRule>
    <cfRule type="expression" dxfId="149" priority="54">
      <formula>AI12="off"</formula>
    </cfRule>
  </conditionalFormatting>
  <conditionalFormatting sqref="AJ13">
    <cfRule type="expression" dxfId="148" priority="5">
      <formula>AJ12="on"</formula>
    </cfRule>
    <cfRule type="expression" dxfId="147" priority="53">
      <formula>AJ12="off"</formula>
    </cfRule>
  </conditionalFormatting>
  <conditionalFormatting sqref="AK13">
    <cfRule type="expression" dxfId="146" priority="4">
      <formula>AK12="on"</formula>
    </cfRule>
    <cfRule type="expression" dxfId="145" priority="52">
      <formula>AK12="off"</formula>
    </cfRule>
  </conditionalFormatting>
  <conditionalFormatting sqref="C21">
    <cfRule type="cellIs" dxfId="144" priority="3" operator="equal">
      <formula>1</formula>
    </cfRule>
  </conditionalFormatting>
  <conditionalFormatting sqref="D21:J21 L21:S21 U21:AB21 AD21:AK21">
    <cfRule type="cellIs" dxfId="143" priority="2" operator="equal">
      <formula>1</formula>
    </cfRule>
  </conditionalFormatting>
  <conditionalFormatting sqref="AD21:AK21 U21:AB21 L21:S21 C21:J21">
    <cfRule type="cellIs" dxfId="142" priority="1" operator="equal">
      <formula>0</formula>
    </cfRule>
  </conditionalFormatting>
  <conditionalFormatting sqref="C10">
    <cfRule type="expression" dxfId="141" priority="199">
      <formula>C8="off"</formula>
    </cfRule>
  </conditionalFormatting>
  <dataValidations count="2">
    <dataValidation type="list" allowBlank="1" showInputMessage="1" showErrorMessage="1" sqref="AM20" xr:uid="{94128A4B-0108-4AE4-B62D-DC6FE5F2A167}">
      <formula1>"0,1,2,3,4,5,6,7,8,9,10,11,12,13,14,15,16,17,18,19,20,21,22,23,24,25,26,27,28,29,30,31,32"</formula1>
    </dataValidation>
    <dataValidation type="list" allowBlank="1" showInputMessage="1" showErrorMessage="1" sqref="C12:J12 L12:S12 U12:AB12 AD12:AK12" xr:uid="{BBFFC2B6-8DAC-44AD-B137-432E34E5A279}">
      <formula1>$AP$7:$AP$8</formula1>
    </dataValidation>
  </dataValidations>
  <hyperlinks>
    <hyperlink ref="B2:AM3" r:id="rId1" display="Click here if you require a demonstration of the operation of this tool." xr:uid="{ABBBCDD7-9A25-4E34-B042-F3F2A02C13E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48189-0156-45C9-8E3B-FDFD077ABBE2}">
  <dimension ref="B1:CI157"/>
  <sheetViews>
    <sheetView tabSelected="1" topLeftCell="A44" zoomScale="85" zoomScaleNormal="85" workbookViewId="0">
      <selection activeCell="AD19" sqref="AD19:AK19"/>
    </sheetView>
  </sheetViews>
  <sheetFormatPr defaultColWidth="9.1796875" defaultRowHeight="14.5" x14ac:dyDescent="0.35"/>
  <cols>
    <col min="1" max="1" width="2.1796875" style="76" customWidth="1"/>
    <col min="2" max="2" width="18" style="76" customWidth="1"/>
    <col min="3" max="10" width="4" style="76" customWidth="1"/>
    <col min="11" max="11" width="2.26953125" style="76" customWidth="1"/>
    <col min="12" max="16" width="4" style="76" customWidth="1"/>
    <col min="17" max="17" width="4.81640625" style="76" customWidth="1"/>
    <col min="18" max="18" width="4" style="76" customWidth="1"/>
    <col min="19" max="19" width="4.81640625" style="76" customWidth="1"/>
    <col min="20" max="20" width="2.26953125" style="76" customWidth="1"/>
    <col min="21" max="28" width="4" style="76" customWidth="1"/>
    <col min="29" max="29" width="2.26953125" style="76" customWidth="1"/>
    <col min="30" max="36" width="4" style="76" customWidth="1"/>
    <col min="37" max="37" width="3.7265625" style="76" customWidth="1"/>
    <col min="38" max="38" width="5" style="76" customWidth="1"/>
    <col min="39" max="39" width="11.81640625" style="76" customWidth="1"/>
    <col min="40" max="40" width="0.81640625" style="76" customWidth="1"/>
    <col min="41" max="41" width="8.7265625" style="76" hidden="1" customWidth="1"/>
    <col min="42" max="42" width="9.1796875" style="76" hidden="1" customWidth="1"/>
    <col min="43" max="43" width="0" style="76" hidden="1" customWidth="1"/>
    <col min="44" max="16384" width="9.1796875" style="76"/>
  </cols>
  <sheetData>
    <row r="1" spans="2:42" ht="15" thickBot="1" x14ac:dyDescent="0.4"/>
    <row r="2" spans="2:42" ht="15" thickTop="1" x14ac:dyDescent="0.35">
      <c r="B2" s="248" t="s">
        <v>93</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76"/>
    </row>
    <row r="3" spans="2:42" ht="15" thickBot="1" x14ac:dyDescent="0.4">
      <c r="B3" s="250"/>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77"/>
    </row>
    <row r="4" spans="2:42" ht="15.5" thickTop="1" thickBot="1" x14ac:dyDescent="0.4"/>
    <row r="5" spans="2:42" ht="165.75" customHeight="1" thickTop="1" thickBot="1" x14ac:dyDescent="0.4">
      <c r="B5" s="405"/>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c r="AM5" s="406"/>
      <c r="AN5" s="407"/>
      <c r="AO5" s="4"/>
    </row>
    <row r="6" spans="2:42" ht="24.75" customHeight="1" thickTop="1" thickBot="1" x14ac:dyDescent="0.4">
      <c r="B6" s="151"/>
      <c r="C6" s="145"/>
      <c r="D6" s="415" t="s">
        <v>17</v>
      </c>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145"/>
      <c r="AM6" s="145"/>
      <c r="AN6" s="146"/>
      <c r="AO6" s="4"/>
    </row>
    <row r="7" spans="2:42" ht="53.25" hidden="1" customHeight="1" thickTop="1" thickBot="1" x14ac:dyDescent="1.4">
      <c r="B7" s="152"/>
      <c r="C7" s="255">
        <v>255</v>
      </c>
      <c r="D7" s="256"/>
      <c r="E7" s="256"/>
      <c r="F7" s="256"/>
      <c r="G7" s="256"/>
      <c r="H7" s="256"/>
      <c r="I7" s="256"/>
      <c r="J7" s="256"/>
      <c r="K7" s="45" t="s">
        <v>2</v>
      </c>
      <c r="L7" s="256">
        <v>16</v>
      </c>
      <c r="M7" s="256"/>
      <c r="N7" s="256"/>
      <c r="O7" s="256"/>
      <c r="P7" s="256"/>
      <c r="Q7" s="256"/>
      <c r="R7" s="256"/>
      <c r="S7" s="256"/>
      <c r="T7" s="45" t="s">
        <v>2</v>
      </c>
      <c r="U7" s="256">
        <v>0</v>
      </c>
      <c r="V7" s="256"/>
      <c r="W7" s="256"/>
      <c r="X7" s="256"/>
      <c r="Y7" s="256"/>
      <c r="Z7" s="256"/>
      <c r="AA7" s="256"/>
      <c r="AB7" s="256"/>
      <c r="AC7" s="45" t="s">
        <v>2</v>
      </c>
      <c r="AD7" s="256">
        <v>0</v>
      </c>
      <c r="AE7" s="256"/>
      <c r="AF7" s="256"/>
      <c r="AG7" s="256"/>
      <c r="AH7" s="256"/>
      <c r="AI7" s="256"/>
      <c r="AJ7" s="256"/>
      <c r="AK7" s="257"/>
      <c r="AL7" s="34"/>
      <c r="AM7" s="34"/>
      <c r="AN7" s="147"/>
      <c r="AO7" s="4"/>
      <c r="AP7" s="76" t="s">
        <v>4</v>
      </c>
    </row>
    <row r="8" spans="2:42" ht="29.25" hidden="1" customHeight="1" thickTop="1" thickBot="1" x14ac:dyDescent="0.75">
      <c r="B8" s="87"/>
      <c r="C8" s="258" t="s">
        <v>18</v>
      </c>
      <c r="D8" s="259"/>
      <c r="E8" s="259"/>
      <c r="F8" s="259"/>
      <c r="G8" s="259"/>
      <c r="H8" s="259"/>
      <c r="I8" s="259"/>
      <c r="J8" s="259"/>
      <c r="K8" s="46"/>
      <c r="L8" s="258" t="s">
        <v>18</v>
      </c>
      <c r="M8" s="259"/>
      <c r="N8" s="259"/>
      <c r="O8" s="259"/>
      <c r="P8" s="259"/>
      <c r="Q8" s="259"/>
      <c r="R8" s="259"/>
      <c r="S8" s="259"/>
      <c r="T8" s="46"/>
      <c r="U8" s="258" t="s">
        <v>18</v>
      </c>
      <c r="V8" s="259"/>
      <c r="W8" s="259"/>
      <c r="X8" s="259"/>
      <c r="Y8" s="259"/>
      <c r="Z8" s="259"/>
      <c r="AA8" s="259"/>
      <c r="AB8" s="259"/>
      <c r="AC8" s="46"/>
      <c r="AD8" s="260" t="s">
        <v>18</v>
      </c>
      <c r="AE8" s="261"/>
      <c r="AF8" s="261"/>
      <c r="AG8" s="261"/>
      <c r="AH8" s="261"/>
      <c r="AI8" s="261"/>
      <c r="AJ8" s="261"/>
      <c r="AK8" s="262"/>
      <c r="AL8" s="16"/>
      <c r="AM8" s="22"/>
      <c r="AN8" s="148"/>
      <c r="AO8" s="31"/>
      <c r="AP8" s="76" t="s">
        <v>3</v>
      </c>
    </row>
    <row r="9" spans="2:42" ht="29.25" hidden="1" customHeight="1" thickBot="1" x14ac:dyDescent="0.85">
      <c r="B9" s="87"/>
      <c r="C9" s="265" t="str">
        <f>DEC2BIN(C7)</f>
        <v>11111111</v>
      </c>
      <c r="D9" s="266"/>
      <c r="E9" s="266"/>
      <c r="F9" s="266"/>
      <c r="G9" s="266"/>
      <c r="H9" s="266"/>
      <c r="I9" s="266"/>
      <c r="J9" s="266"/>
      <c r="K9" s="47"/>
      <c r="L9" s="267" t="str">
        <f>DEC2BIN(L7)</f>
        <v>10000</v>
      </c>
      <c r="M9" s="267"/>
      <c r="N9" s="267"/>
      <c r="O9" s="267"/>
      <c r="P9" s="267"/>
      <c r="Q9" s="267"/>
      <c r="R9" s="267"/>
      <c r="S9" s="267"/>
      <c r="T9" s="47"/>
      <c r="U9" s="267" t="str">
        <f>DEC2BIN(U7)</f>
        <v>0</v>
      </c>
      <c r="V9" s="267"/>
      <c r="W9" s="267"/>
      <c r="X9" s="267"/>
      <c r="Y9" s="267"/>
      <c r="Z9" s="267"/>
      <c r="AA9" s="267"/>
      <c r="AB9" s="267"/>
      <c r="AC9" s="47"/>
      <c r="AD9" s="267" t="str">
        <f>DEC2BIN(AD7)</f>
        <v>0</v>
      </c>
      <c r="AE9" s="267"/>
      <c r="AF9" s="267"/>
      <c r="AG9" s="267"/>
      <c r="AH9" s="267"/>
      <c r="AI9" s="267"/>
      <c r="AJ9" s="267"/>
      <c r="AK9" s="268"/>
      <c r="AL9" s="16"/>
      <c r="AM9" s="22"/>
      <c r="AN9" s="148"/>
      <c r="AO9" s="31"/>
    </row>
    <row r="10" spans="2:42" ht="52.15" customHeight="1" thickBot="1" x14ac:dyDescent="1.4">
      <c r="B10" s="87"/>
      <c r="C10" s="366">
        <v>128</v>
      </c>
      <c r="D10" s="367"/>
      <c r="E10" s="367"/>
      <c r="F10" s="367"/>
      <c r="G10" s="367"/>
      <c r="H10" s="367"/>
      <c r="I10" s="367"/>
      <c r="J10" s="368"/>
      <c r="K10" s="223" t="s">
        <v>2</v>
      </c>
      <c r="L10" s="366">
        <v>96</v>
      </c>
      <c r="M10" s="367"/>
      <c r="N10" s="367"/>
      <c r="O10" s="367"/>
      <c r="P10" s="367"/>
      <c r="Q10" s="367"/>
      <c r="R10" s="367"/>
      <c r="S10" s="368"/>
      <c r="T10" s="223" t="s">
        <v>2</v>
      </c>
      <c r="U10" s="366">
        <v>32</v>
      </c>
      <c r="V10" s="367"/>
      <c r="W10" s="367"/>
      <c r="X10" s="367"/>
      <c r="Y10" s="367"/>
      <c r="Z10" s="367"/>
      <c r="AA10" s="367"/>
      <c r="AB10" s="368"/>
      <c r="AC10" s="223" t="s">
        <v>2</v>
      </c>
      <c r="AD10" s="366">
        <v>64</v>
      </c>
      <c r="AE10" s="367"/>
      <c r="AF10" s="367"/>
      <c r="AG10" s="367"/>
      <c r="AH10" s="367"/>
      <c r="AI10" s="367"/>
      <c r="AJ10" s="367"/>
      <c r="AK10" s="368"/>
      <c r="AL10" s="2" t="s">
        <v>7</v>
      </c>
      <c r="AM10" s="3">
        <v>19</v>
      </c>
      <c r="AN10" s="148"/>
      <c r="AO10" s="31"/>
    </row>
    <row r="11" spans="2:42" ht="19" thickBot="1" x14ac:dyDescent="0.5">
      <c r="B11" s="153" t="s">
        <v>1</v>
      </c>
      <c r="C11" s="54">
        <v>1</v>
      </c>
      <c r="D11" s="55">
        <v>2</v>
      </c>
      <c r="E11" s="55">
        <v>3</v>
      </c>
      <c r="F11" s="55">
        <v>4</v>
      </c>
      <c r="G11" s="55">
        <v>5</v>
      </c>
      <c r="H11" s="55">
        <v>6</v>
      </c>
      <c r="I11" s="55">
        <v>7</v>
      </c>
      <c r="J11" s="56">
        <v>8</v>
      </c>
      <c r="K11" s="48"/>
      <c r="L11" s="57">
        <v>9</v>
      </c>
      <c r="M11" s="58">
        <v>10</v>
      </c>
      <c r="N11" s="58">
        <v>11</v>
      </c>
      <c r="O11" s="58">
        <v>12</v>
      </c>
      <c r="P11" s="58">
        <v>13</v>
      </c>
      <c r="Q11" s="58">
        <v>14</v>
      </c>
      <c r="R11" s="58">
        <v>15</v>
      </c>
      <c r="S11" s="59">
        <v>16</v>
      </c>
      <c r="T11" s="48"/>
      <c r="U11" s="5">
        <v>17</v>
      </c>
      <c r="V11" s="5">
        <v>18</v>
      </c>
      <c r="W11" s="5">
        <v>19</v>
      </c>
      <c r="X11" s="5">
        <v>20</v>
      </c>
      <c r="Y11" s="5">
        <v>21</v>
      </c>
      <c r="Z11" s="5">
        <v>22</v>
      </c>
      <c r="AA11" s="5">
        <v>23</v>
      </c>
      <c r="AB11" s="5">
        <v>24</v>
      </c>
      <c r="AC11" s="48"/>
      <c r="AD11" s="5">
        <v>25</v>
      </c>
      <c r="AE11" s="5">
        <v>26</v>
      </c>
      <c r="AF11" s="5">
        <v>27</v>
      </c>
      <c r="AG11" s="5">
        <v>28</v>
      </c>
      <c r="AH11" s="5">
        <v>29</v>
      </c>
      <c r="AI11" s="5">
        <v>30</v>
      </c>
      <c r="AJ11" s="5">
        <v>31</v>
      </c>
      <c r="AK11" s="6">
        <v>32</v>
      </c>
      <c r="AL11" s="16"/>
      <c r="AM11" s="16"/>
      <c r="AN11" s="149"/>
      <c r="AO11" s="4"/>
    </row>
    <row r="12" spans="2:42" ht="24" customHeight="1" thickBot="1" x14ac:dyDescent="0.65">
      <c r="B12" s="153" t="s">
        <v>0</v>
      </c>
      <c r="C12" s="7">
        <v>128</v>
      </c>
      <c r="D12" s="8">
        <v>64</v>
      </c>
      <c r="E12" s="8">
        <v>32</v>
      </c>
      <c r="F12" s="8">
        <v>16</v>
      </c>
      <c r="G12" s="8">
        <v>8</v>
      </c>
      <c r="H12" s="8">
        <v>4</v>
      </c>
      <c r="I12" s="8">
        <v>2</v>
      </c>
      <c r="J12" s="9">
        <v>1</v>
      </c>
      <c r="K12" s="45" t="s">
        <v>2</v>
      </c>
      <c r="L12" s="7">
        <v>128</v>
      </c>
      <c r="M12" s="8">
        <v>64</v>
      </c>
      <c r="N12" s="8">
        <v>32</v>
      </c>
      <c r="O12" s="8">
        <v>16</v>
      </c>
      <c r="P12" s="8">
        <v>8</v>
      </c>
      <c r="Q12" s="8">
        <v>4</v>
      </c>
      <c r="R12" s="8">
        <v>2</v>
      </c>
      <c r="S12" s="9">
        <v>1</v>
      </c>
      <c r="T12" s="45" t="s">
        <v>2</v>
      </c>
      <c r="U12" s="7">
        <v>128</v>
      </c>
      <c r="V12" s="8">
        <v>64</v>
      </c>
      <c r="W12" s="8">
        <v>32</v>
      </c>
      <c r="X12" s="8">
        <v>16</v>
      </c>
      <c r="Y12" s="8">
        <v>8</v>
      </c>
      <c r="Z12" s="8">
        <v>4</v>
      </c>
      <c r="AA12" s="8">
        <v>2</v>
      </c>
      <c r="AB12" s="9">
        <v>1</v>
      </c>
      <c r="AC12" s="49" t="s">
        <v>2</v>
      </c>
      <c r="AD12" s="7">
        <v>128</v>
      </c>
      <c r="AE12" s="8">
        <v>64</v>
      </c>
      <c r="AF12" s="8">
        <v>32</v>
      </c>
      <c r="AG12" s="8">
        <v>16</v>
      </c>
      <c r="AH12" s="8">
        <v>8</v>
      </c>
      <c r="AI12" s="8">
        <v>4</v>
      </c>
      <c r="AJ12" s="8">
        <v>2</v>
      </c>
      <c r="AK12" s="9">
        <v>1</v>
      </c>
      <c r="AL12" s="16"/>
      <c r="AM12" s="16"/>
      <c r="AN12" s="149"/>
      <c r="AO12" s="4"/>
    </row>
    <row r="13" spans="2:42" ht="18.75" hidden="1" customHeight="1" x14ac:dyDescent="0.45">
      <c r="B13" s="154"/>
      <c r="C13" s="83">
        <v>7</v>
      </c>
      <c r="D13" s="83">
        <v>6</v>
      </c>
      <c r="E13" s="83">
        <v>5</v>
      </c>
      <c r="F13" s="85">
        <v>4</v>
      </c>
      <c r="G13" s="85">
        <v>3</v>
      </c>
      <c r="H13" s="85">
        <v>2</v>
      </c>
      <c r="I13" s="85">
        <v>1</v>
      </c>
      <c r="J13" s="85">
        <v>0</v>
      </c>
      <c r="K13" s="47"/>
      <c r="L13" s="83">
        <v>7</v>
      </c>
      <c r="M13" s="83">
        <v>6</v>
      </c>
      <c r="N13" s="83">
        <v>5</v>
      </c>
      <c r="O13" s="85">
        <v>4</v>
      </c>
      <c r="P13" s="85">
        <v>3</v>
      </c>
      <c r="Q13" s="85">
        <v>2</v>
      </c>
      <c r="R13" s="85">
        <v>1</v>
      </c>
      <c r="S13" s="85">
        <v>0</v>
      </c>
      <c r="T13" s="47"/>
      <c r="U13" s="83">
        <v>7</v>
      </c>
      <c r="V13" s="83">
        <v>6</v>
      </c>
      <c r="W13" s="83">
        <v>5</v>
      </c>
      <c r="X13" s="85">
        <v>4</v>
      </c>
      <c r="Y13" s="85">
        <v>3</v>
      </c>
      <c r="Z13" s="85">
        <v>2</v>
      </c>
      <c r="AA13" s="85">
        <v>1</v>
      </c>
      <c r="AB13" s="85">
        <v>0</v>
      </c>
      <c r="AC13" s="47"/>
      <c r="AD13" s="83">
        <v>7</v>
      </c>
      <c r="AE13" s="83">
        <v>6</v>
      </c>
      <c r="AF13" s="83">
        <v>5</v>
      </c>
      <c r="AG13" s="85">
        <v>4</v>
      </c>
      <c r="AH13" s="85">
        <v>3</v>
      </c>
      <c r="AI13" s="85">
        <v>2</v>
      </c>
      <c r="AJ13" s="85">
        <v>1</v>
      </c>
      <c r="AK13" s="85">
        <v>0</v>
      </c>
      <c r="AL13" s="83"/>
      <c r="AM13" s="83"/>
      <c r="AN13" s="150"/>
      <c r="AO13" s="4"/>
    </row>
    <row r="14" spans="2:42" ht="18.75" hidden="1" customHeight="1" x14ac:dyDescent="0.45">
      <c r="B14" s="154"/>
      <c r="C14" s="83">
        <v>2</v>
      </c>
      <c r="D14" s="83">
        <v>2</v>
      </c>
      <c r="E14" s="83">
        <v>2</v>
      </c>
      <c r="F14" s="83">
        <v>2</v>
      </c>
      <c r="G14" s="83">
        <v>2</v>
      </c>
      <c r="H14" s="83">
        <v>2</v>
      </c>
      <c r="I14" s="83">
        <v>2</v>
      </c>
      <c r="J14" s="83">
        <v>2</v>
      </c>
      <c r="K14" s="47"/>
      <c r="L14" s="83">
        <v>2</v>
      </c>
      <c r="M14" s="83">
        <v>2</v>
      </c>
      <c r="N14" s="83">
        <v>2</v>
      </c>
      <c r="O14" s="83">
        <v>2</v>
      </c>
      <c r="P14" s="83">
        <v>2</v>
      </c>
      <c r="Q14" s="83">
        <v>2</v>
      </c>
      <c r="R14" s="83">
        <v>2</v>
      </c>
      <c r="S14" s="83">
        <v>2</v>
      </c>
      <c r="T14" s="47"/>
      <c r="U14" s="83">
        <v>2</v>
      </c>
      <c r="V14" s="83">
        <v>2</v>
      </c>
      <c r="W14" s="83">
        <v>2</v>
      </c>
      <c r="X14" s="83">
        <v>2</v>
      </c>
      <c r="Y14" s="83">
        <v>2</v>
      </c>
      <c r="Z14" s="83">
        <v>2</v>
      </c>
      <c r="AA14" s="83">
        <v>2</v>
      </c>
      <c r="AB14" s="83">
        <v>2</v>
      </c>
      <c r="AC14" s="47"/>
      <c r="AD14" s="83">
        <v>2</v>
      </c>
      <c r="AE14" s="83">
        <v>2</v>
      </c>
      <c r="AF14" s="83">
        <v>2</v>
      </c>
      <c r="AG14" s="83">
        <v>2</v>
      </c>
      <c r="AH14" s="83">
        <v>2</v>
      </c>
      <c r="AI14" s="83">
        <v>2</v>
      </c>
      <c r="AJ14" s="83">
        <v>2</v>
      </c>
      <c r="AK14" s="83">
        <v>2</v>
      </c>
      <c r="AL14" s="83"/>
      <c r="AM14" s="83"/>
      <c r="AN14" s="150"/>
      <c r="AO14" s="4"/>
    </row>
    <row r="15" spans="2:42" ht="18.75" hidden="1" customHeight="1" x14ac:dyDescent="0.45">
      <c r="B15" s="154"/>
      <c r="C15" s="83">
        <f>MOD(D15,C14)</f>
        <v>1</v>
      </c>
      <c r="D15" s="83">
        <f t="shared" ref="D15:I15" si="0">QUOTIENT(E15,D14)</f>
        <v>1</v>
      </c>
      <c r="E15" s="83">
        <f t="shared" si="0"/>
        <v>2</v>
      </c>
      <c r="F15" s="83">
        <f t="shared" si="0"/>
        <v>4</v>
      </c>
      <c r="G15" s="83">
        <f t="shared" si="0"/>
        <v>8</v>
      </c>
      <c r="H15" s="83">
        <f t="shared" si="0"/>
        <v>16</v>
      </c>
      <c r="I15" s="83">
        <f t="shared" si="0"/>
        <v>32</v>
      </c>
      <c r="J15" s="83">
        <f>QUOTIENT(C10,J14)</f>
        <v>64</v>
      </c>
      <c r="K15" s="47"/>
      <c r="L15" s="83">
        <f>MOD(M15,L14)</f>
        <v>0</v>
      </c>
      <c r="M15" s="83">
        <f t="shared" ref="M15" si="1">QUOTIENT(N15,M14)</f>
        <v>0</v>
      </c>
      <c r="N15" s="83">
        <f t="shared" ref="N15" si="2">QUOTIENT(O15,N14)</f>
        <v>1</v>
      </c>
      <c r="O15" s="83">
        <f t="shared" ref="O15" si="3">QUOTIENT(P15,O14)</f>
        <v>3</v>
      </c>
      <c r="P15" s="83">
        <f t="shared" ref="P15" si="4">QUOTIENT(Q15,P14)</f>
        <v>6</v>
      </c>
      <c r="Q15" s="83">
        <f t="shared" ref="Q15" si="5">QUOTIENT(R15,Q14)</f>
        <v>12</v>
      </c>
      <c r="R15" s="83">
        <f t="shared" ref="R15" si="6">QUOTIENT(S15,R14)</f>
        <v>24</v>
      </c>
      <c r="S15" s="83">
        <f>QUOTIENT(L10,S14)</f>
        <v>48</v>
      </c>
      <c r="T15" s="47"/>
      <c r="U15" s="83">
        <f>MOD(V15,U14)</f>
        <v>0</v>
      </c>
      <c r="V15" s="83">
        <f t="shared" ref="V15" si="7">QUOTIENT(W15,V14)</f>
        <v>0</v>
      </c>
      <c r="W15" s="83">
        <f t="shared" ref="W15" si="8">QUOTIENT(X15,W14)</f>
        <v>0</v>
      </c>
      <c r="X15" s="83">
        <f t="shared" ref="X15" si="9">QUOTIENT(Y15,X14)</f>
        <v>1</v>
      </c>
      <c r="Y15" s="83">
        <f t="shared" ref="Y15" si="10">QUOTIENT(Z15,Y14)</f>
        <v>2</v>
      </c>
      <c r="Z15" s="83">
        <f t="shared" ref="Z15" si="11">QUOTIENT(AA15,Z14)</f>
        <v>4</v>
      </c>
      <c r="AA15" s="83">
        <f t="shared" ref="AA15" si="12">QUOTIENT(AB15,AA14)</f>
        <v>8</v>
      </c>
      <c r="AB15" s="83">
        <f>QUOTIENT(U10,AB14)</f>
        <v>16</v>
      </c>
      <c r="AC15" s="47"/>
      <c r="AD15" s="83">
        <f>MOD(AE15,AD14)</f>
        <v>0</v>
      </c>
      <c r="AE15" s="83">
        <f t="shared" ref="AE15" si="13">QUOTIENT(AF15,AE14)</f>
        <v>0</v>
      </c>
      <c r="AF15" s="83">
        <f t="shared" ref="AF15" si="14">QUOTIENT(AG15,AF14)</f>
        <v>1</v>
      </c>
      <c r="AG15" s="83">
        <f t="shared" ref="AG15" si="15">QUOTIENT(AH15,AG14)</f>
        <v>2</v>
      </c>
      <c r="AH15" s="83">
        <f t="shared" ref="AH15" si="16">QUOTIENT(AI15,AH14)</f>
        <v>4</v>
      </c>
      <c r="AI15" s="83">
        <f t="shared" ref="AI15" si="17">QUOTIENT(AJ15,AI14)</f>
        <v>8</v>
      </c>
      <c r="AJ15" s="83">
        <f t="shared" ref="AJ15" si="18">QUOTIENT(AK15,AJ14)</f>
        <v>16</v>
      </c>
      <c r="AK15" s="83">
        <f>QUOTIENT(AD10,AK14)</f>
        <v>32</v>
      </c>
      <c r="AL15" s="83"/>
      <c r="AM15" s="83"/>
      <c r="AN15" s="150"/>
      <c r="AO15" s="4"/>
    </row>
    <row r="16" spans="2:42" ht="18.75" hidden="1" customHeight="1" x14ac:dyDescent="0.45">
      <c r="B16" s="154"/>
      <c r="C16" s="83">
        <f>MOD(D15,C14)</f>
        <v>1</v>
      </c>
      <c r="D16" s="83">
        <f t="shared" ref="D16:I16" si="19">MOD(E15,D14)</f>
        <v>0</v>
      </c>
      <c r="E16" s="83">
        <f t="shared" si="19"/>
        <v>0</v>
      </c>
      <c r="F16" s="83">
        <f t="shared" si="19"/>
        <v>0</v>
      </c>
      <c r="G16" s="83">
        <f t="shared" si="19"/>
        <v>0</v>
      </c>
      <c r="H16" s="83">
        <f t="shared" si="19"/>
        <v>0</v>
      </c>
      <c r="I16" s="83">
        <f t="shared" si="19"/>
        <v>0</v>
      </c>
      <c r="J16" s="83">
        <f>MOD(C10,J14)</f>
        <v>0</v>
      </c>
      <c r="K16" s="47"/>
      <c r="L16" s="83">
        <f>MOD(M15,L14)</f>
        <v>0</v>
      </c>
      <c r="M16" s="83">
        <f t="shared" ref="M16:R16" si="20">MOD(N15,M14)</f>
        <v>1</v>
      </c>
      <c r="N16" s="83">
        <f t="shared" si="20"/>
        <v>1</v>
      </c>
      <c r="O16" s="83">
        <f t="shared" si="20"/>
        <v>0</v>
      </c>
      <c r="P16" s="83">
        <f t="shared" si="20"/>
        <v>0</v>
      </c>
      <c r="Q16" s="83">
        <f t="shared" si="20"/>
        <v>0</v>
      </c>
      <c r="R16" s="83">
        <f t="shared" si="20"/>
        <v>0</v>
      </c>
      <c r="S16" s="83">
        <f>MOD(L10,S14)</f>
        <v>0</v>
      </c>
      <c r="T16" s="47"/>
      <c r="U16" s="83">
        <f>MOD(V15,U14)</f>
        <v>0</v>
      </c>
      <c r="V16" s="83">
        <f t="shared" ref="V16:AA16" si="21">MOD(W15,V14)</f>
        <v>0</v>
      </c>
      <c r="W16" s="83">
        <f t="shared" si="21"/>
        <v>1</v>
      </c>
      <c r="X16" s="83">
        <f t="shared" si="21"/>
        <v>0</v>
      </c>
      <c r="Y16" s="83">
        <f t="shared" si="21"/>
        <v>0</v>
      </c>
      <c r="Z16" s="83">
        <f t="shared" si="21"/>
        <v>0</v>
      </c>
      <c r="AA16" s="83">
        <f t="shared" si="21"/>
        <v>0</v>
      </c>
      <c r="AB16" s="83">
        <f>MOD(U10,AB14)</f>
        <v>0</v>
      </c>
      <c r="AC16" s="47"/>
      <c r="AD16" s="83">
        <f>MOD(AE15,AD14)</f>
        <v>0</v>
      </c>
      <c r="AE16" s="83">
        <f t="shared" ref="AE16:AJ16" si="22">MOD(AF15,AE14)</f>
        <v>1</v>
      </c>
      <c r="AF16" s="83">
        <f t="shared" si="22"/>
        <v>0</v>
      </c>
      <c r="AG16" s="83">
        <f t="shared" si="22"/>
        <v>0</v>
      </c>
      <c r="AH16" s="83">
        <f t="shared" si="22"/>
        <v>0</v>
      </c>
      <c r="AI16" s="83">
        <f t="shared" si="22"/>
        <v>0</v>
      </c>
      <c r="AJ16" s="83">
        <f t="shared" si="22"/>
        <v>0</v>
      </c>
      <c r="AK16" s="83">
        <f>MOD(AD10,AK14)</f>
        <v>0</v>
      </c>
      <c r="AL16" s="83"/>
      <c r="AM16" s="83"/>
      <c r="AN16" s="150"/>
      <c r="AO16" s="4"/>
    </row>
    <row r="17" spans="2:41" ht="26.5" thickBot="1" x14ac:dyDescent="0.65">
      <c r="B17" s="87"/>
      <c r="C17" s="24">
        <f>IF($AM$10&gt;=1,1,0)</f>
        <v>1</v>
      </c>
      <c r="D17" s="24">
        <f>IF($AM$10&gt;=2,1,0)</f>
        <v>1</v>
      </c>
      <c r="E17" s="24">
        <f>IF($AM$10&gt;=3,1,0)</f>
        <v>1</v>
      </c>
      <c r="F17" s="24">
        <f>IF($AM$10&gt;=4,1,0)</f>
        <v>1</v>
      </c>
      <c r="G17" s="24">
        <f>IF($AM$10&gt;=5,1,0)</f>
        <v>1</v>
      </c>
      <c r="H17" s="24">
        <f>IF($AM$10&gt;=6,1,0)</f>
        <v>1</v>
      </c>
      <c r="I17" s="24">
        <f>IF($AM$10&gt;=7,1,0)</f>
        <v>1</v>
      </c>
      <c r="J17" s="24">
        <f>IF($AM$10&gt;=8,1,0)</f>
        <v>1</v>
      </c>
      <c r="K17" s="52" t="s">
        <v>2</v>
      </c>
      <c r="L17" s="24">
        <f>IF($AM$10&gt;=9,1,0)</f>
        <v>1</v>
      </c>
      <c r="M17" s="24">
        <f>IF($AM$10&gt;=10,1,0)</f>
        <v>1</v>
      </c>
      <c r="N17" s="24">
        <f>IF($AM$10&gt;=11,1,0)</f>
        <v>1</v>
      </c>
      <c r="O17" s="24">
        <f>IF($AM$10&gt;=12,1,0)</f>
        <v>1</v>
      </c>
      <c r="P17" s="24">
        <f>IF($AM$10&gt;=13,1,0)</f>
        <v>1</v>
      </c>
      <c r="Q17" s="24">
        <f>IF($AM$10&gt;=14,1,0)</f>
        <v>1</v>
      </c>
      <c r="R17" s="24">
        <f>IF($AM$10&gt;=15,1,0)</f>
        <v>1</v>
      </c>
      <c r="S17" s="24">
        <f>IF($AM$10&gt;=16,1,0)</f>
        <v>1</v>
      </c>
      <c r="T17" s="52" t="s">
        <v>2</v>
      </c>
      <c r="U17" s="24">
        <f>IF($AM$10&gt;=17,1,0)</f>
        <v>1</v>
      </c>
      <c r="V17" s="24">
        <f>IF($AM$10&gt;=18,1,0)</f>
        <v>1</v>
      </c>
      <c r="W17" s="24">
        <f>IF($AM$10&gt;=19,1,0)</f>
        <v>1</v>
      </c>
      <c r="X17" s="24">
        <f>IF($AM$10&gt;=20,1,0)</f>
        <v>0</v>
      </c>
      <c r="Y17" s="24">
        <f>IF($AM$10&gt;=21,1,0)</f>
        <v>0</v>
      </c>
      <c r="Z17" s="24">
        <f>IF($AM$10&gt;=22,1,0)</f>
        <v>0</v>
      </c>
      <c r="AA17" s="24">
        <f>IF($AM$10&gt;=23,1,0)</f>
        <v>0</v>
      </c>
      <c r="AB17" s="24">
        <f>IF($AM$10&gt;=24,1,0)</f>
        <v>0</v>
      </c>
      <c r="AC17" s="52" t="s">
        <v>2</v>
      </c>
      <c r="AD17" s="24">
        <f>IF($AM$10&gt;=25,1,0)</f>
        <v>0</v>
      </c>
      <c r="AE17" s="24">
        <f>IF($AM$10&gt;=26,1,0)</f>
        <v>0</v>
      </c>
      <c r="AF17" s="24">
        <f>IF($AM$10&gt;=27,1,0)</f>
        <v>0</v>
      </c>
      <c r="AG17" s="24">
        <f>IF($AM$10&gt;=28,1,0)</f>
        <v>0</v>
      </c>
      <c r="AH17" s="24">
        <f>IF($AM$10&gt;=29,1,0)</f>
        <v>0</v>
      </c>
      <c r="AI17" s="24">
        <f>IF($AM$10&gt;=30,1,0)</f>
        <v>0</v>
      </c>
      <c r="AJ17" s="24">
        <f>IF($AM$10&gt;=31,1,0)</f>
        <v>0</v>
      </c>
      <c r="AK17" s="24">
        <f>IF($AM$10&gt;=32,1,0)</f>
        <v>0</v>
      </c>
      <c r="AL17" s="16"/>
      <c r="AM17" s="16"/>
      <c r="AN17" s="149"/>
      <c r="AO17" s="4"/>
    </row>
    <row r="18" spans="2:41" ht="27" hidden="1" customHeight="1" thickBot="1" x14ac:dyDescent="0.65">
      <c r="B18" s="87"/>
      <c r="C18" s="16">
        <f t="shared" ref="C18:J18" si="23">IF(C17=1,C12,0)</f>
        <v>128</v>
      </c>
      <c r="D18" s="16">
        <f t="shared" si="23"/>
        <v>64</v>
      </c>
      <c r="E18" s="16">
        <f t="shared" si="23"/>
        <v>32</v>
      </c>
      <c r="F18" s="16">
        <f t="shared" si="23"/>
        <v>16</v>
      </c>
      <c r="G18" s="16">
        <f t="shared" si="23"/>
        <v>8</v>
      </c>
      <c r="H18" s="16">
        <f t="shared" si="23"/>
        <v>4</v>
      </c>
      <c r="I18" s="16">
        <f t="shared" si="23"/>
        <v>2</v>
      </c>
      <c r="J18" s="16">
        <f t="shared" si="23"/>
        <v>1</v>
      </c>
      <c r="K18" s="13" t="s">
        <v>2</v>
      </c>
      <c r="L18" s="16">
        <f t="shared" ref="L18:S18" si="24">IF(L17=1,L12,0)</f>
        <v>128</v>
      </c>
      <c r="M18" s="16">
        <f t="shared" si="24"/>
        <v>64</v>
      </c>
      <c r="N18" s="16">
        <f t="shared" si="24"/>
        <v>32</v>
      </c>
      <c r="O18" s="16">
        <f t="shared" si="24"/>
        <v>16</v>
      </c>
      <c r="P18" s="16">
        <f t="shared" si="24"/>
        <v>8</v>
      </c>
      <c r="Q18" s="16">
        <f t="shared" si="24"/>
        <v>4</v>
      </c>
      <c r="R18" s="16">
        <f t="shared" si="24"/>
        <v>2</v>
      </c>
      <c r="S18" s="16">
        <f t="shared" si="24"/>
        <v>1</v>
      </c>
      <c r="T18" s="13" t="s">
        <v>2</v>
      </c>
      <c r="U18" s="16">
        <f t="shared" ref="U18:AB18" si="25">IF(U17=1,U12,0)</f>
        <v>128</v>
      </c>
      <c r="V18" s="16">
        <f t="shared" si="25"/>
        <v>64</v>
      </c>
      <c r="W18" s="16">
        <f t="shared" si="25"/>
        <v>32</v>
      </c>
      <c r="X18" s="16">
        <f t="shared" si="25"/>
        <v>0</v>
      </c>
      <c r="Y18" s="16">
        <f t="shared" si="25"/>
        <v>0</v>
      </c>
      <c r="Z18" s="16">
        <f t="shared" si="25"/>
        <v>0</v>
      </c>
      <c r="AA18" s="16">
        <f t="shared" si="25"/>
        <v>0</v>
      </c>
      <c r="AB18" s="16">
        <f t="shared" si="25"/>
        <v>0</v>
      </c>
      <c r="AC18" s="13" t="s">
        <v>2</v>
      </c>
      <c r="AD18" s="16">
        <f t="shared" ref="AD18:AK18" si="26">IF(AD17=1,AD12,0)</f>
        <v>0</v>
      </c>
      <c r="AE18" s="16">
        <f t="shared" si="26"/>
        <v>0</v>
      </c>
      <c r="AF18" s="16">
        <f t="shared" si="26"/>
        <v>0</v>
      </c>
      <c r="AG18" s="16">
        <f t="shared" si="26"/>
        <v>0</v>
      </c>
      <c r="AH18" s="16">
        <f t="shared" si="26"/>
        <v>0</v>
      </c>
      <c r="AI18" s="16">
        <f t="shared" si="26"/>
        <v>0</v>
      </c>
      <c r="AJ18" s="16">
        <f t="shared" si="26"/>
        <v>0</v>
      </c>
      <c r="AK18" s="16">
        <f t="shared" si="26"/>
        <v>0</v>
      </c>
      <c r="AL18" s="16"/>
      <c r="AM18" s="16"/>
      <c r="AN18" s="149"/>
      <c r="AO18" s="4"/>
    </row>
    <row r="19" spans="2:41" ht="54.75" customHeight="1" thickTop="1" thickBot="1" x14ac:dyDescent="1.4">
      <c r="B19" s="155" t="s">
        <v>46</v>
      </c>
      <c r="C19" s="365">
        <f>SUM(C18:J18)</f>
        <v>255</v>
      </c>
      <c r="D19" s="365"/>
      <c r="E19" s="365"/>
      <c r="F19" s="365"/>
      <c r="G19" s="365"/>
      <c r="H19" s="365"/>
      <c r="I19" s="365"/>
      <c r="J19" s="365"/>
      <c r="K19" s="114" t="s">
        <v>2</v>
      </c>
      <c r="L19" s="365">
        <f>SUM(L18:S18)</f>
        <v>255</v>
      </c>
      <c r="M19" s="365"/>
      <c r="N19" s="365"/>
      <c r="O19" s="365"/>
      <c r="P19" s="365"/>
      <c r="Q19" s="365"/>
      <c r="R19" s="365"/>
      <c r="S19" s="365"/>
      <c r="T19" s="114" t="s">
        <v>2</v>
      </c>
      <c r="U19" s="365">
        <f>SUM(U18:AB18)</f>
        <v>224</v>
      </c>
      <c r="V19" s="365"/>
      <c r="W19" s="365"/>
      <c r="X19" s="365"/>
      <c r="Y19" s="365"/>
      <c r="Z19" s="365"/>
      <c r="AA19" s="365"/>
      <c r="AB19" s="365"/>
      <c r="AC19" s="114" t="s">
        <v>2</v>
      </c>
      <c r="AD19" s="365">
        <f>SUM(AD18:AK18)</f>
        <v>0</v>
      </c>
      <c r="AE19" s="365"/>
      <c r="AF19" s="365"/>
      <c r="AG19" s="365"/>
      <c r="AH19" s="365"/>
      <c r="AI19" s="365"/>
      <c r="AJ19" s="365"/>
      <c r="AK19" s="365"/>
      <c r="AL19" s="87"/>
      <c r="AM19" s="16"/>
      <c r="AN19" s="149"/>
      <c r="AO19" s="4"/>
    </row>
    <row r="20" spans="2:41" ht="54.75" customHeight="1" thickBot="1" x14ac:dyDescent="1.4">
      <c r="B20" s="156" t="s">
        <v>47</v>
      </c>
      <c r="C20" s="369">
        <v>255</v>
      </c>
      <c r="D20" s="369"/>
      <c r="E20" s="369"/>
      <c r="F20" s="369"/>
      <c r="G20" s="369"/>
      <c r="H20" s="369"/>
      <c r="I20" s="369"/>
      <c r="J20" s="370"/>
      <c r="K20" s="114" t="s">
        <v>2</v>
      </c>
      <c r="L20" s="371">
        <f>IF(C10&gt;127,255,0)</f>
        <v>255</v>
      </c>
      <c r="M20" s="369"/>
      <c r="N20" s="369"/>
      <c r="O20" s="369"/>
      <c r="P20" s="369"/>
      <c r="Q20" s="369"/>
      <c r="R20" s="369"/>
      <c r="S20" s="370"/>
      <c r="T20" s="114" t="s">
        <v>2</v>
      </c>
      <c r="U20" s="371">
        <f>IF(C10&gt;191,255,0)</f>
        <v>0</v>
      </c>
      <c r="V20" s="369"/>
      <c r="W20" s="369"/>
      <c r="X20" s="369"/>
      <c r="Y20" s="369"/>
      <c r="Z20" s="369"/>
      <c r="AA20" s="369"/>
      <c r="AB20" s="370"/>
      <c r="AC20" s="114" t="s">
        <v>2</v>
      </c>
      <c r="AD20" s="371">
        <v>0</v>
      </c>
      <c r="AE20" s="369"/>
      <c r="AF20" s="369"/>
      <c r="AG20" s="369"/>
      <c r="AH20" s="369"/>
      <c r="AI20" s="369"/>
      <c r="AJ20" s="369"/>
      <c r="AK20" s="370"/>
      <c r="AL20" s="16"/>
      <c r="AM20" s="16"/>
      <c r="AN20" s="149"/>
      <c r="AO20" s="4"/>
    </row>
    <row r="21" spans="2:41" ht="15.75" hidden="1" customHeight="1" x14ac:dyDescent="0.35">
      <c r="B21" s="157" t="s">
        <v>14</v>
      </c>
      <c r="C21" s="196" t="e">
        <f>IF(AND(#REF!&gt;=1,#REF!&lt;=127),1,IF(AND(#REF!&gt;=128,#REF!&lt;=191),"1",IF(AND(#REF!&gt;=192,#REF!&lt;=223),1,IF(AND(#REF!&gt;224,#REF!&lt;239),1,1))))</f>
        <v>#REF!</v>
      </c>
      <c r="D21" s="196" t="e">
        <f>IF(AND(#REF!&gt;=1,#REF!&lt;=127),1,IF(AND(#REF!&gt;=128,#REF!&lt;=191),"1",IF(AND(#REF!&gt;=192,#REF!&lt;=223),1,IF(AND(#REF!&gt;224,#REF!&lt;239),1,1))))</f>
        <v>#REF!</v>
      </c>
      <c r="E21" s="196" t="e">
        <f>IF(AND(#REF!&gt;=1,#REF!&lt;=127),1,IF(AND(#REF!&gt;=128,#REF!&lt;=191),"1",IF(AND(#REF!&gt;=192,#REF!&lt;=223),1,IF(AND(#REF!&gt;224,#REF!&lt;239),1,1))))</f>
        <v>#REF!</v>
      </c>
      <c r="F21" s="196" t="e">
        <f>IF(AND(#REF!&gt;=1,#REF!&lt;=127),1,IF(AND(#REF!&gt;=128,#REF!&lt;=191),"1",IF(AND(#REF!&gt;=192,#REF!&lt;=223),1,IF(AND(#REF!&gt;224,#REF!&lt;239),1,1))))</f>
        <v>#REF!</v>
      </c>
      <c r="G21" s="196" t="e">
        <f>IF(AND(#REF!&gt;=1,#REF!&lt;=127),1,IF(AND(#REF!&gt;=128,#REF!&lt;=191),"1",IF(AND(#REF!&gt;=192,#REF!&lt;=223),1,IF(AND(#REF!&gt;224,#REF!&lt;239),1,1))))</f>
        <v>#REF!</v>
      </c>
      <c r="H21" s="196" t="e">
        <f>IF(AND(#REF!&gt;=1,#REF!&lt;=127),1,IF(AND(#REF!&gt;=128,#REF!&lt;=191),"1",IF(AND(#REF!&gt;=192,#REF!&lt;=223),1,IF(AND(#REF!&gt;224,#REF!&lt;239),1,1))))</f>
        <v>#REF!</v>
      </c>
      <c r="I21" s="196" t="e">
        <f>IF(AND(#REF!&gt;=1,#REF!&lt;=127),1,IF(AND(#REF!&gt;=128,#REF!&lt;=191),"1",IF(AND(#REF!&gt;=192,#REF!&lt;=223),1,IF(AND(#REF!&gt;224,#REF!&lt;239),1,1))))</f>
        <v>#REF!</v>
      </c>
      <c r="J21" s="196" t="e">
        <f>IF(AND(#REF!&gt;=1,#REF!&lt;=127),1,IF(AND(#REF!&gt;=128,#REF!&lt;=191),"1",IF(AND(#REF!&gt;=192,#REF!&lt;=223),1,IF(AND(#REF!&gt;224,#REF!&lt;239),1,1))))</f>
        <v>#REF!</v>
      </c>
      <c r="K21" s="15"/>
      <c r="L21" s="196" t="e">
        <f>IF(#REF!&lt;=127,0,IF(AND(#REF!&lt;191,#REF!&gt;=128),1,1))</f>
        <v>#REF!</v>
      </c>
      <c r="M21" s="196" t="e">
        <f>IF(#REF!&lt;=127,0,IF(AND(#REF!&lt;191,#REF!&gt;=128),1,1))</f>
        <v>#REF!</v>
      </c>
      <c r="N21" s="196" t="e">
        <f>IF(#REF!&lt;=127,0,IF(AND(#REF!&lt;191,#REF!&gt;=128),1,1))</f>
        <v>#REF!</v>
      </c>
      <c r="O21" s="196" t="e">
        <f>IF(#REF!&lt;=127,0,IF(AND(#REF!&lt;191,#REF!&gt;=128),1,1))</f>
        <v>#REF!</v>
      </c>
      <c r="P21" s="196" t="e">
        <f>IF(#REF!&lt;=127,0,IF(AND(#REF!&lt;191,#REF!&gt;=128),1,1))</f>
        <v>#REF!</v>
      </c>
      <c r="Q21" s="196" t="e">
        <f>IF(#REF!&lt;=127,0,IF(AND(#REF!&lt;191,#REF!&gt;=128),1,1))</f>
        <v>#REF!</v>
      </c>
      <c r="R21" s="196" t="e">
        <f>IF(#REF!&lt;=127,0,IF(AND(#REF!&lt;191,#REF!&gt;=128),1,1))</f>
        <v>#REF!</v>
      </c>
      <c r="S21" s="196" t="e">
        <f>IF(#REF!&lt;=127,0,IF(AND(#REF!&lt;191,#REF!&gt;=128),1,1))</f>
        <v>#REF!</v>
      </c>
      <c r="T21" s="15"/>
      <c r="U21" s="196" t="e">
        <f>IF(#REF!&lt;=191,0,IF(AND(#REF!&gt;191,#REF!&lt;223),1,1))</f>
        <v>#REF!</v>
      </c>
      <c r="V21" s="196" t="e">
        <f>IF(#REF!&lt;=191,0,IF(AND(#REF!&gt;191,#REF!&lt;223),1,1))</f>
        <v>#REF!</v>
      </c>
      <c r="W21" s="196" t="e">
        <f>IF(#REF!&lt;=191,0,IF(AND(#REF!&gt;191,#REF!&lt;223),1,1))</f>
        <v>#REF!</v>
      </c>
      <c r="X21" s="196" t="e">
        <f>IF(#REF!&lt;=191,0,IF(AND(#REF!&gt;191,#REF!&lt;223),1,1))</f>
        <v>#REF!</v>
      </c>
      <c r="Y21" s="196" t="e">
        <f>IF(#REF!&lt;=191,0,IF(AND(#REF!&gt;191,#REF!&lt;223),1,1))</f>
        <v>#REF!</v>
      </c>
      <c r="Z21" s="196" t="e">
        <f>IF(#REF!&lt;=191,0,IF(AND(#REF!&gt;191,#REF!&lt;223),1,1))</f>
        <v>#REF!</v>
      </c>
      <c r="AA21" s="196" t="e">
        <f>IF(#REF!&lt;=191,0,IF(AND(#REF!&gt;191,#REF!&lt;223),1,1))</f>
        <v>#REF!</v>
      </c>
      <c r="AB21" s="196" t="e">
        <f>IF(#REF!&lt;=191,0,IF(AND(#REF!&gt;191,#REF!&lt;223),1,1))</f>
        <v>#REF!</v>
      </c>
      <c r="AC21" s="15"/>
      <c r="AD21" s="196"/>
      <c r="AE21" s="196"/>
      <c r="AF21" s="196"/>
      <c r="AG21" s="196"/>
      <c r="AH21" s="196"/>
      <c r="AI21" s="196"/>
      <c r="AJ21" s="196"/>
      <c r="AK21" s="196"/>
      <c r="AL21" s="16"/>
      <c r="AM21" s="16"/>
      <c r="AN21" s="149"/>
      <c r="AO21" s="4"/>
    </row>
    <row r="22" spans="2:41" ht="15.75" hidden="1" customHeight="1" x14ac:dyDescent="0.35">
      <c r="B22" s="157" t="s">
        <v>16</v>
      </c>
      <c r="C22" s="271">
        <f>COUNTIF(C21:J21,"=1")</f>
        <v>0</v>
      </c>
      <c r="D22" s="271"/>
      <c r="E22" s="271"/>
      <c r="F22" s="271"/>
      <c r="G22" s="271"/>
      <c r="H22" s="271"/>
      <c r="I22" s="271"/>
      <c r="J22" s="271"/>
      <c r="K22" s="15"/>
      <c r="L22" s="271">
        <f>COUNTIF(L21:S21,"=1")</f>
        <v>0</v>
      </c>
      <c r="M22" s="271"/>
      <c r="N22" s="271"/>
      <c r="O22" s="271"/>
      <c r="P22" s="271"/>
      <c r="Q22" s="271"/>
      <c r="R22" s="271"/>
      <c r="S22" s="271"/>
      <c r="T22" s="15"/>
      <c r="U22" s="271">
        <f>COUNTIF(U21:AB21,"=1")</f>
        <v>0</v>
      </c>
      <c r="V22" s="271"/>
      <c r="W22" s="271"/>
      <c r="X22" s="271"/>
      <c r="Y22" s="271"/>
      <c r="Z22" s="271"/>
      <c r="AA22" s="271"/>
      <c r="AB22" s="271"/>
      <c r="AC22" s="15"/>
      <c r="AD22" s="271">
        <v>0</v>
      </c>
      <c r="AE22" s="271"/>
      <c r="AF22" s="271"/>
      <c r="AG22" s="271"/>
      <c r="AH22" s="271"/>
      <c r="AI22" s="271"/>
      <c r="AJ22" s="271"/>
      <c r="AK22" s="271"/>
      <c r="AL22" s="16"/>
      <c r="AM22" s="16"/>
      <c r="AN22" s="149"/>
      <c r="AO22" s="4"/>
    </row>
    <row r="23" spans="2:41" ht="15.75" hidden="1" customHeight="1" x14ac:dyDescent="0.35">
      <c r="B23" s="157" t="s">
        <v>15</v>
      </c>
      <c r="C23" s="271">
        <f>COUNTIF(C17:J17,"=1")</f>
        <v>8</v>
      </c>
      <c r="D23" s="271"/>
      <c r="E23" s="271"/>
      <c r="F23" s="271"/>
      <c r="G23" s="271"/>
      <c r="H23" s="271"/>
      <c r="I23" s="271"/>
      <c r="J23" s="271"/>
      <c r="K23" s="15"/>
      <c r="L23" s="271">
        <f>COUNTIF(L17:S17,"=1")</f>
        <v>8</v>
      </c>
      <c r="M23" s="271"/>
      <c r="N23" s="271"/>
      <c r="O23" s="271"/>
      <c r="P23" s="271"/>
      <c r="Q23" s="271"/>
      <c r="R23" s="271"/>
      <c r="S23" s="271"/>
      <c r="T23" s="15"/>
      <c r="U23" s="271">
        <f>COUNTIF(U17:AB17,"=1")</f>
        <v>3</v>
      </c>
      <c r="V23" s="271"/>
      <c r="W23" s="271"/>
      <c r="X23" s="271"/>
      <c r="Y23" s="271"/>
      <c r="Z23" s="271"/>
      <c r="AA23" s="271"/>
      <c r="AB23" s="271"/>
      <c r="AC23" s="15"/>
      <c r="AD23" s="271">
        <f>COUNTIF(AD17:AK17,"=1")</f>
        <v>0</v>
      </c>
      <c r="AE23" s="271"/>
      <c r="AF23" s="271"/>
      <c r="AG23" s="271"/>
      <c r="AH23" s="271"/>
      <c r="AI23" s="271"/>
      <c r="AJ23" s="271"/>
      <c r="AK23" s="271"/>
      <c r="AL23" s="16"/>
      <c r="AM23" s="16"/>
      <c r="AN23" s="149"/>
      <c r="AO23" s="4"/>
    </row>
    <row r="24" spans="2:41" ht="45" hidden="1" customHeight="1" x14ac:dyDescent="0.35">
      <c r="B24" s="135" t="s">
        <v>9</v>
      </c>
      <c r="C24" s="270">
        <f>256-C19</f>
        <v>1</v>
      </c>
      <c r="D24" s="270"/>
      <c r="E24" s="270"/>
      <c r="F24" s="270"/>
      <c r="G24" s="270"/>
      <c r="H24" s="270"/>
      <c r="I24" s="270"/>
      <c r="J24" s="270"/>
      <c r="K24" s="16"/>
      <c r="L24" s="270">
        <f>256-L19</f>
        <v>1</v>
      </c>
      <c r="M24" s="270"/>
      <c r="N24" s="270"/>
      <c r="O24" s="270"/>
      <c r="P24" s="270"/>
      <c r="Q24" s="270"/>
      <c r="R24" s="270"/>
      <c r="S24" s="270"/>
      <c r="T24" s="16"/>
      <c r="U24" s="270">
        <f>256-U19</f>
        <v>32</v>
      </c>
      <c r="V24" s="270"/>
      <c r="W24" s="270"/>
      <c r="X24" s="270"/>
      <c r="Y24" s="270"/>
      <c r="Z24" s="270"/>
      <c r="AA24" s="270"/>
      <c r="AB24" s="270"/>
      <c r="AC24" s="16"/>
      <c r="AD24" s="270">
        <f>256-AD19</f>
        <v>256</v>
      </c>
      <c r="AE24" s="270"/>
      <c r="AF24" s="270"/>
      <c r="AG24" s="270"/>
      <c r="AH24" s="270"/>
      <c r="AI24" s="270"/>
      <c r="AJ24" s="270"/>
      <c r="AK24" s="270"/>
      <c r="AL24" s="16"/>
      <c r="AM24" s="16"/>
      <c r="AN24" s="149"/>
      <c r="AO24" s="4"/>
    </row>
    <row r="25" spans="2:41" ht="15" hidden="1" customHeight="1" x14ac:dyDescent="0.35">
      <c r="B25" s="135"/>
      <c r="C25" s="27" t="str">
        <f>IF(C19=255,"T","F")</f>
        <v>T</v>
      </c>
      <c r="D25" s="195"/>
      <c r="E25" s="195"/>
      <c r="F25" s="195"/>
      <c r="G25" s="195"/>
      <c r="H25" s="195"/>
      <c r="I25" s="195"/>
      <c r="J25" s="195"/>
      <c r="K25" s="16"/>
      <c r="L25" s="27" t="str">
        <f>IF(L19=255,"T","F")</f>
        <v>T</v>
      </c>
      <c r="M25" s="195"/>
      <c r="N25" s="195"/>
      <c r="O25" s="195"/>
      <c r="P25" s="195"/>
      <c r="Q25" s="195"/>
      <c r="R25" s="195"/>
      <c r="S25" s="195"/>
      <c r="T25" s="16"/>
      <c r="U25" s="27" t="str">
        <f>IF(U19=255,"T","F")</f>
        <v>F</v>
      </c>
      <c r="V25" s="195"/>
      <c r="W25" s="195"/>
      <c r="X25" s="195"/>
      <c r="Y25" s="195"/>
      <c r="Z25" s="195"/>
      <c r="AA25" s="195"/>
      <c r="AB25" s="195"/>
      <c r="AC25" s="16"/>
      <c r="AD25" s="27" t="str">
        <f>IF(AB17=0,"T","F")</f>
        <v>T</v>
      </c>
      <c r="AE25" s="195"/>
      <c r="AF25" s="195"/>
      <c r="AG25" s="195"/>
      <c r="AH25" s="195"/>
      <c r="AI25" s="195"/>
      <c r="AJ25" s="195"/>
      <c r="AK25" s="195"/>
      <c r="AL25" s="16"/>
      <c r="AM25" s="16"/>
      <c r="AN25" s="149"/>
      <c r="AO25" s="4"/>
    </row>
    <row r="26" spans="2:41" ht="15" hidden="1" customHeight="1" x14ac:dyDescent="0.35">
      <c r="B26" s="135"/>
      <c r="C26" s="27" t="e">
        <f>IF(C17=0,0,#REF!)</f>
        <v>#REF!</v>
      </c>
      <c r="D26" s="27" t="e">
        <f>IF(D17=0,0,#REF!)</f>
        <v>#REF!</v>
      </c>
      <c r="E26" s="27" t="e">
        <f>IF(E17=0,0,#REF!)</f>
        <v>#REF!</v>
      </c>
      <c r="F26" s="27" t="e">
        <f>IF(F17=0,0,#REF!)</f>
        <v>#REF!</v>
      </c>
      <c r="G26" s="27" t="e">
        <f>IF(G17=0,0,#REF!)</f>
        <v>#REF!</v>
      </c>
      <c r="H26" s="27" t="e">
        <f>IF(H17=0,0,#REF!)</f>
        <v>#REF!</v>
      </c>
      <c r="I26" s="27" t="e">
        <f>IF(I17=0,0,#REF!)</f>
        <v>#REF!</v>
      </c>
      <c r="J26" s="27" t="e">
        <f>IF(J17=0,0,#REF!)</f>
        <v>#REF!</v>
      </c>
      <c r="K26" s="27"/>
      <c r="L26" s="27" t="e">
        <f>IF(L17=0,0,#REF!)</f>
        <v>#REF!</v>
      </c>
      <c r="M26" s="27" t="e">
        <f>IF(M17=0,0,#REF!)</f>
        <v>#REF!</v>
      </c>
      <c r="N26" s="27" t="e">
        <f>IF(N17=0,0,#REF!)</f>
        <v>#REF!</v>
      </c>
      <c r="O26" s="27" t="e">
        <f>IF(O17=0,0,#REF!)</f>
        <v>#REF!</v>
      </c>
      <c r="P26" s="27" t="e">
        <f>IF(P17=0,0,#REF!)</f>
        <v>#REF!</v>
      </c>
      <c r="Q26" s="27" t="e">
        <f>IF(Q17=0,0,#REF!)</f>
        <v>#REF!</v>
      </c>
      <c r="R26" s="27" t="e">
        <f>IF(R17=0,0,#REF!)</f>
        <v>#REF!</v>
      </c>
      <c r="S26" s="27" t="e">
        <f>IF(S17=0,0,#REF!)</f>
        <v>#REF!</v>
      </c>
      <c r="T26" s="27"/>
      <c r="U26" s="27" t="e">
        <f>IF(U17=0,0,#REF!)</f>
        <v>#REF!</v>
      </c>
      <c r="V26" s="27" t="e">
        <f>IF(V17=0,0,#REF!)</f>
        <v>#REF!</v>
      </c>
      <c r="W26" s="27" t="e">
        <f>IF(W17=0,0,#REF!)</f>
        <v>#REF!</v>
      </c>
      <c r="X26" s="27">
        <f>IF(X17=0,0,#REF!)</f>
        <v>0</v>
      </c>
      <c r="Y26" s="27">
        <f>IF(Y17=0,0,#REF!)</f>
        <v>0</v>
      </c>
      <c r="Z26" s="27">
        <f>IF(Z17=0,0,#REF!)</f>
        <v>0</v>
      </c>
      <c r="AA26" s="27">
        <f>IF(AA17=0,0,#REF!)</f>
        <v>0</v>
      </c>
      <c r="AB26" s="27">
        <f>IF(AB17=0,0,#REF!)</f>
        <v>0</v>
      </c>
      <c r="AC26" s="27"/>
      <c r="AD26" s="27">
        <f>IF(AD17=0,0,#REF!)</f>
        <v>0</v>
      </c>
      <c r="AE26" s="27">
        <f>IF(AE17=0,0,#REF!)</f>
        <v>0</v>
      </c>
      <c r="AF26" s="27">
        <f>IF(AF17=0,0,#REF!)</f>
        <v>0</v>
      </c>
      <c r="AG26" s="27">
        <f>IF(AG17=0,0,#REF!)</f>
        <v>0</v>
      </c>
      <c r="AH26" s="27">
        <f>IF(AH17=0,0,#REF!)</f>
        <v>0</v>
      </c>
      <c r="AI26" s="27">
        <f>IF(AI17=0,0,#REF!)</f>
        <v>0</v>
      </c>
      <c r="AJ26" s="27">
        <f>IF(AJ17=0,0,#REF!)</f>
        <v>0</v>
      </c>
      <c r="AK26" s="27">
        <f>IF(AK17=0,0,#REF!)</f>
        <v>0</v>
      </c>
      <c r="AL26" s="16"/>
      <c r="AM26" s="16"/>
      <c r="AN26" s="149"/>
      <c r="AO26" s="4"/>
    </row>
    <row r="27" spans="2:41" ht="30" hidden="1" customHeight="1" x14ac:dyDescent="0.35">
      <c r="B27" s="135" t="s">
        <v>10</v>
      </c>
      <c r="C27" s="270" t="e">
        <f>SUM(C26:J26)</f>
        <v>#REF!</v>
      </c>
      <c r="D27" s="270"/>
      <c r="E27" s="270"/>
      <c r="F27" s="270"/>
      <c r="G27" s="270"/>
      <c r="H27" s="270"/>
      <c r="I27" s="270"/>
      <c r="J27" s="270"/>
      <c r="K27" s="16"/>
      <c r="L27" s="270" t="e">
        <f>SUM(L26:S26)</f>
        <v>#REF!</v>
      </c>
      <c r="M27" s="270"/>
      <c r="N27" s="270"/>
      <c r="O27" s="270"/>
      <c r="P27" s="270"/>
      <c r="Q27" s="270"/>
      <c r="R27" s="270"/>
      <c r="S27" s="270"/>
      <c r="T27" s="16"/>
      <c r="U27" s="270" t="e">
        <f>SUM(U26:AB26)</f>
        <v>#REF!</v>
      </c>
      <c r="V27" s="270"/>
      <c r="W27" s="270"/>
      <c r="X27" s="270"/>
      <c r="Y27" s="270"/>
      <c r="Z27" s="270"/>
      <c r="AA27" s="270"/>
      <c r="AB27" s="270"/>
      <c r="AC27" s="16"/>
      <c r="AD27" s="270">
        <f>IF(AD25="T",0,SUM(AD26:AK26))</f>
        <v>0</v>
      </c>
      <c r="AE27" s="270"/>
      <c r="AF27" s="270"/>
      <c r="AG27" s="270"/>
      <c r="AH27" s="270"/>
      <c r="AI27" s="270"/>
      <c r="AJ27" s="270"/>
      <c r="AK27" s="270"/>
      <c r="AL27" s="16"/>
      <c r="AM27" s="16"/>
      <c r="AN27" s="149"/>
      <c r="AO27" s="4"/>
    </row>
    <row r="28" spans="2:41" ht="15" hidden="1" customHeight="1" x14ac:dyDescent="0.35">
      <c r="B28" s="135" t="s">
        <v>11</v>
      </c>
      <c r="C28" s="270">
        <f>IF(C24=0,1,C24)</f>
        <v>1</v>
      </c>
      <c r="D28" s="270"/>
      <c r="E28" s="270"/>
      <c r="F28" s="270"/>
      <c r="G28" s="270"/>
      <c r="H28" s="270"/>
      <c r="I28" s="270"/>
      <c r="J28" s="270"/>
      <c r="K28" s="16"/>
      <c r="L28" s="270">
        <f>IF(L24=0,1,L24)</f>
        <v>1</v>
      </c>
      <c r="M28" s="270"/>
      <c r="N28" s="270"/>
      <c r="O28" s="270"/>
      <c r="P28" s="270"/>
      <c r="Q28" s="270"/>
      <c r="R28" s="270"/>
      <c r="S28" s="270"/>
      <c r="T28" s="16"/>
      <c r="U28" s="270">
        <f>IF(U24=0,1,U24)</f>
        <v>32</v>
      </c>
      <c r="V28" s="270"/>
      <c r="W28" s="270"/>
      <c r="X28" s="270"/>
      <c r="Y28" s="270"/>
      <c r="Z28" s="270"/>
      <c r="AA28" s="270"/>
      <c r="AB28" s="270"/>
      <c r="AC28" s="16"/>
      <c r="AD28" s="270">
        <f>IF(AD24=0,1,AD24)</f>
        <v>256</v>
      </c>
      <c r="AE28" s="270"/>
      <c r="AF28" s="270"/>
      <c r="AG28" s="270"/>
      <c r="AH28" s="270"/>
      <c r="AI28" s="270"/>
      <c r="AJ28" s="270"/>
      <c r="AK28" s="270"/>
      <c r="AL28" s="16"/>
      <c r="AM28" s="16"/>
      <c r="AN28" s="149"/>
      <c r="AO28" s="4"/>
    </row>
    <row r="29" spans="2:41" ht="15" hidden="1" customHeight="1" x14ac:dyDescent="0.35">
      <c r="B29" s="135" t="s">
        <v>12</v>
      </c>
      <c r="C29" s="270">
        <f>IF(C24=0,0,C24)</f>
        <v>1</v>
      </c>
      <c r="D29" s="270"/>
      <c r="E29" s="270"/>
      <c r="F29" s="270"/>
      <c r="G29" s="270"/>
      <c r="H29" s="270"/>
      <c r="I29" s="270"/>
      <c r="J29" s="270"/>
      <c r="K29" s="16"/>
      <c r="L29" s="270" t="e">
        <f>IF(L24=0,0,L27)</f>
        <v>#REF!</v>
      </c>
      <c r="M29" s="270"/>
      <c r="N29" s="270"/>
      <c r="O29" s="270"/>
      <c r="P29" s="270"/>
      <c r="Q29" s="270"/>
      <c r="R29" s="270"/>
      <c r="S29" s="270"/>
      <c r="T29" s="16"/>
      <c r="U29" s="270" t="e">
        <f>IF(U24=0,0,U27)</f>
        <v>#REF!</v>
      </c>
      <c r="V29" s="270"/>
      <c r="W29" s="270"/>
      <c r="X29" s="270"/>
      <c r="Y29" s="270"/>
      <c r="Z29" s="270"/>
      <c r="AA29" s="270"/>
      <c r="AB29" s="270"/>
      <c r="AC29" s="16"/>
      <c r="AD29" s="270"/>
      <c r="AE29" s="270"/>
      <c r="AF29" s="270"/>
      <c r="AG29" s="270"/>
      <c r="AH29" s="270"/>
      <c r="AI29" s="270"/>
      <c r="AJ29" s="270"/>
      <c r="AK29" s="270"/>
      <c r="AL29" s="16"/>
      <c r="AM29" s="16"/>
      <c r="AN29" s="149"/>
      <c r="AO29" s="4"/>
    </row>
    <row r="30" spans="2:41" ht="15" hidden="1" customHeight="1" x14ac:dyDescent="0.35">
      <c r="B30" s="135"/>
      <c r="C30" s="195"/>
      <c r="D30" s="195"/>
      <c r="E30" s="195"/>
      <c r="F30" s="195"/>
      <c r="G30" s="195"/>
      <c r="H30" s="195"/>
      <c r="I30" s="195"/>
      <c r="J30" s="195"/>
      <c r="K30" s="16"/>
      <c r="L30" s="195"/>
      <c r="M30" s="195"/>
      <c r="N30" s="195"/>
      <c r="O30" s="195"/>
      <c r="P30" s="195"/>
      <c r="Q30" s="195"/>
      <c r="R30" s="195"/>
      <c r="S30" s="195"/>
      <c r="T30" s="16"/>
      <c r="U30" s="195"/>
      <c r="V30" s="195"/>
      <c r="W30" s="195"/>
      <c r="X30" s="195"/>
      <c r="Y30" s="195"/>
      <c r="Z30" s="195"/>
      <c r="AA30" s="195"/>
      <c r="AB30" s="195"/>
      <c r="AC30" s="16"/>
      <c r="AD30" s="195"/>
      <c r="AE30" s="195"/>
      <c r="AF30" s="195"/>
      <c r="AG30" s="195"/>
      <c r="AH30" s="195"/>
      <c r="AI30" s="195"/>
      <c r="AJ30" s="195"/>
      <c r="AK30" s="195"/>
      <c r="AL30" s="16"/>
      <c r="AM30" s="16"/>
      <c r="AN30" s="149"/>
      <c r="AO30" s="4"/>
    </row>
    <row r="31" spans="2:41" ht="71.25" hidden="1" customHeight="1" x14ac:dyDescent="0.35">
      <c r="B31" s="135"/>
      <c r="C31" s="28">
        <f>IF(SUM(C17:J17)&gt;9,2,0)</f>
        <v>0</v>
      </c>
      <c r="D31" s="28">
        <f>C31*2</f>
        <v>0</v>
      </c>
      <c r="E31" s="28">
        <f t="shared" ref="E31:J31" si="27">D31*2</f>
        <v>0</v>
      </c>
      <c r="F31" s="28">
        <f t="shared" si="27"/>
        <v>0</v>
      </c>
      <c r="G31" s="28">
        <f t="shared" si="27"/>
        <v>0</v>
      </c>
      <c r="H31" s="28">
        <f t="shared" si="27"/>
        <v>0</v>
      </c>
      <c r="I31" s="28">
        <f t="shared" si="27"/>
        <v>0</v>
      </c>
      <c r="J31" s="28">
        <f t="shared" si="27"/>
        <v>0</v>
      </c>
      <c r="K31" s="29"/>
      <c r="L31" s="28">
        <f>IF(SUM(L17:S17)=8,0,2*J31)</f>
        <v>0</v>
      </c>
      <c r="M31" s="28">
        <f>L31*2</f>
        <v>0</v>
      </c>
      <c r="N31" s="28">
        <f t="shared" ref="N31:S31" si="28">M31*2</f>
        <v>0</v>
      </c>
      <c r="O31" s="28">
        <f t="shared" si="28"/>
        <v>0</v>
      </c>
      <c r="P31" s="28">
        <f t="shared" si="28"/>
        <v>0</v>
      </c>
      <c r="Q31" s="28">
        <f t="shared" si="28"/>
        <v>0</v>
      </c>
      <c r="R31" s="28">
        <f t="shared" si="28"/>
        <v>0</v>
      </c>
      <c r="S31" s="28">
        <f t="shared" si="28"/>
        <v>0</v>
      </c>
      <c r="T31" s="29"/>
      <c r="U31" s="28">
        <f>IF(SUM(U17:AB17)=8,0,2*S31)</f>
        <v>0</v>
      </c>
      <c r="V31" s="28">
        <f>U31*2</f>
        <v>0</v>
      </c>
      <c r="W31" s="28">
        <f t="shared" ref="W31:AB31" si="29">V31*2</f>
        <v>0</v>
      </c>
      <c r="X31" s="28">
        <f t="shared" si="29"/>
        <v>0</v>
      </c>
      <c r="Y31" s="28">
        <f t="shared" si="29"/>
        <v>0</v>
      </c>
      <c r="Z31" s="28">
        <f t="shared" si="29"/>
        <v>0</v>
      </c>
      <c r="AA31" s="28">
        <f t="shared" si="29"/>
        <v>0</v>
      </c>
      <c r="AB31" s="28">
        <f t="shared" si="29"/>
        <v>0</v>
      </c>
      <c r="AC31" s="29"/>
      <c r="AD31" s="28">
        <f>IF(SUM(AD17:AK17)=8,0,2)</f>
        <v>2</v>
      </c>
      <c r="AE31" s="28">
        <f>AD31*2</f>
        <v>4</v>
      </c>
      <c r="AF31" s="28">
        <f>AE31*2</f>
        <v>8</v>
      </c>
      <c r="AG31" s="28">
        <f t="shared" ref="AG31:AK31" si="30">AF31*2</f>
        <v>16</v>
      </c>
      <c r="AH31" s="28">
        <f t="shared" si="30"/>
        <v>32</v>
      </c>
      <c r="AI31" s="28">
        <f t="shared" si="30"/>
        <v>64</v>
      </c>
      <c r="AJ31" s="28">
        <f t="shared" si="30"/>
        <v>128</v>
      </c>
      <c r="AK31" s="28">
        <f t="shared" si="30"/>
        <v>256</v>
      </c>
      <c r="AL31" s="16"/>
      <c r="AM31" s="16"/>
      <c r="AN31" s="149"/>
      <c r="AO31" s="4"/>
    </row>
    <row r="32" spans="2:41" ht="26.25" hidden="1" customHeight="1" x14ac:dyDescent="0.35">
      <c r="B32" s="135"/>
      <c r="C32" s="28">
        <f>IF(C17=1,1,0)</f>
        <v>1</v>
      </c>
      <c r="D32" s="28">
        <f t="shared" ref="D32:J32" si="31">IF(D17=1,C32*2,0)</f>
        <v>2</v>
      </c>
      <c r="E32" s="28">
        <f t="shared" si="31"/>
        <v>4</v>
      </c>
      <c r="F32" s="28">
        <f t="shared" si="31"/>
        <v>8</v>
      </c>
      <c r="G32" s="28">
        <f t="shared" si="31"/>
        <v>16</v>
      </c>
      <c r="H32" s="28">
        <f t="shared" si="31"/>
        <v>32</v>
      </c>
      <c r="I32" s="28">
        <f t="shared" si="31"/>
        <v>64</v>
      </c>
      <c r="J32" s="28">
        <f t="shared" si="31"/>
        <v>128</v>
      </c>
      <c r="K32" s="29"/>
      <c r="L32" s="28">
        <f>IF(L17=1,1,0)</f>
        <v>1</v>
      </c>
      <c r="M32" s="28">
        <f t="shared" ref="M32:S32" si="32">IF(M17=1,L32*2,0)</f>
        <v>2</v>
      </c>
      <c r="N32" s="28">
        <f t="shared" si="32"/>
        <v>4</v>
      </c>
      <c r="O32" s="28">
        <f t="shared" si="32"/>
        <v>8</v>
      </c>
      <c r="P32" s="28">
        <f t="shared" si="32"/>
        <v>16</v>
      </c>
      <c r="Q32" s="28">
        <f t="shared" si="32"/>
        <v>32</v>
      </c>
      <c r="R32" s="28">
        <f t="shared" si="32"/>
        <v>64</v>
      </c>
      <c r="S32" s="28">
        <f t="shared" si="32"/>
        <v>128</v>
      </c>
      <c r="T32" s="29"/>
      <c r="U32" s="28">
        <f>IF(U17=1,1,0)</f>
        <v>1</v>
      </c>
      <c r="V32" s="28">
        <f t="shared" ref="V32:AB32" si="33">IF(V17=1,U32*2,0)</f>
        <v>2</v>
      </c>
      <c r="W32" s="28">
        <f t="shared" si="33"/>
        <v>4</v>
      </c>
      <c r="X32" s="28">
        <f t="shared" si="33"/>
        <v>0</v>
      </c>
      <c r="Y32" s="28">
        <f t="shared" si="33"/>
        <v>0</v>
      </c>
      <c r="Z32" s="28">
        <f t="shared" si="33"/>
        <v>0</v>
      </c>
      <c r="AA32" s="28">
        <f t="shared" si="33"/>
        <v>0</v>
      </c>
      <c r="AB32" s="28">
        <f t="shared" si="33"/>
        <v>0</v>
      </c>
      <c r="AC32" s="29"/>
      <c r="AD32" s="28">
        <f t="shared" ref="AD32:AK32" si="34">IF(AD17=1,AD31,0)</f>
        <v>0</v>
      </c>
      <c r="AE32" s="28">
        <f t="shared" si="34"/>
        <v>0</v>
      </c>
      <c r="AF32" s="28">
        <f t="shared" si="34"/>
        <v>0</v>
      </c>
      <c r="AG32" s="28">
        <f t="shared" si="34"/>
        <v>0</v>
      </c>
      <c r="AH32" s="28">
        <f t="shared" si="34"/>
        <v>0</v>
      </c>
      <c r="AI32" s="28">
        <f t="shared" si="34"/>
        <v>0</v>
      </c>
      <c r="AJ32" s="28">
        <f t="shared" si="34"/>
        <v>0</v>
      </c>
      <c r="AK32" s="28">
        <f t="shared" si="34"/>
        <v>0</v>
      </c>
      <c r="AL32" s="16"/>
      <c r="AM32" s="16"/>
      <c r="AN32" s="149"/>
      <c r="AO32" s="4"/>
    </row>
    <row r="33" spans="2:41" ht="15.75" hidden="1" customHeight="1" thickBot="1" x14ac:dyDescent="0.4">
      <c r="B33" s="135" t="s">
        <v>13</v>
      </c>
      <c r="C33" s="274">
        <f>IF(SUM(C32:J32)=255,0,SUM(C32:J32))</f>
        <v>0</v>
      </c>
      <c r="D33" s="275"/>
      <c r="E33" s="275"/>
      <c r="F33" s="275"/>
      <c r="G33" s="275"/>
      <c r="H33" s="275"/>
      <c r="I33" s="275"/>
      <c r="J33" s="275"/>
      <c r="K33" s="16"/>
      <c r="L33" s="274">
        <f>IF(SUM(L32:S32)=255,0,SUM(L32:S32))</f>
        <v>0</v>
      </c>
      <c r="M33" s="275"/>
      <c r="N33" s="275"/>
      <c r="O33" s="275"/>
      <c r="P33" s="275"/>
      <c r="Q33" s="275"/>
      <c r="R33" s="275"/>
      <c r="S33" s="275"/>
      <c r="T33" s="16"/>
      <c r="U33" s="274">
        <f>IF(SUM(U32:AB32)=255,0,SUM(U32:AB32))</f>
        <v>7</v>
      </c>
      <c r="V33" s="275"/>
      <c r="W33" s="275"/>
      <c r="X33" s="275"/>
      <c r="Y33" s="275"/>
      <c r="Z33" s="275"/>
      <c r="AA33" s="275"/>
      <c r="AB33" s="275"/>
      <c r="AC33" s="16"/>
      <c r="AD33" s="274">
        <f>MAX(AD32:AK32)</f>
        <v>0</v>
      </c>
      <c r="AE33" s="275"/>
      <c r="AF33" s="275"/>
      <c r="AG33" s="275"/>
      <c r="AH33" s="275"/>
      <c r="AI33" s="275"/>
      <c r="AJ33" s="275"/>
      <c r="AK33" s="275"/>
      <c r="AL33" s="272">
        <f>C33+L33+U33+AD33</f>
        <v>7</v>
      </c>
      <c r="AM33" s="270"/>
      <c r="AN33" s="348"/>
      <c r="AO33" s="32"/>
    </row>
    <row r="34" spans="2:41" ht="15" hidden="1" customHeight="1" thickTop="1" x14ac:dyDescent="0.35">
      <c r="B34" s="135"/>
      <c r="C34" s="197"/>
      <c r="D34" s="195"/>
      <c r="E34" s="195"/>
      <c r="F34" s="195"/>
      <c r="G34" s="195"/>
      <c r="H34" s="195"/>
      <c r="I34" s="195"/>
      <c r="J34" s="195"/>
      <c r="K34" s="16"/>
      <c r="L34" s="197"/>
      <c r="M34" s="195"/>
      <c r="N34" s="195"/>
      <c r="O34" s="195"/>
      <c r="P34" s="195"/>
      <c r="Q34" s="195"/>
      <c r="R34" s="195"/>
      <c r="S34" s="195"/>
      <c r="T34" s="16"/>
      <c r="U34" s="197"/>
      <c r="V34" s="195"/>
      <c r="W34" s="195"/>
      <c r="X34" s="195"/>
      <c r="Y34" s="195"/>
      <c r="Z34" s="195"/>
      <c r="AA34" s="195"/>
      <c r="AB34" s="195"/>
      <c r="AC34" s="16"/>
      <c r="AD34" s="197"/>
      <c r="AE34" s="195"/>
      <c r="AF34" s="195"/>
      <c r="AG34" s="195"/>
      <c r="AH34" s="195"/>
      <c r="AI34" s="195"/>
      <c r="AJ34" s="195"/>
      <c r="AK34" s="195"/>
      <c r="AL34" s="197"/>
      <c r="AM34" s="195"/>
      <c r="AN34" s="202"/>
      <c r="AO34" s="32"/>
    </row>
    <row r="35" spans="2:41" ht="15" hidden="1" customHeight="1" x14ac:dyDescent="0.35">
      <c r="B35" s="135"/>
      <c r="C35" s="197">
        <f>IF(C17=1,0,C12)</f>
        <v>0</v>
      </c>
      <c r="D35" s="197">
        <f t="shared" ref="D35:AK35" si="35">IF(D17=1,0,D12)</f>
        <v>0</v>
      </c>
      <c r="E35" s="197">
        <f t="shared" si="35"/>
        <v>0</v>
      </c>
      <c r="F35" s="197">
        <f t="shared" si="35"/>
        <v>0</v>
      </c>
      <c r="G35" s="197">
        <f t="shared" si="35"/>
        <v>0</v>
      </c>
      <c r="H35" s="197">
        <f t="shared" si="35"/>
        <v>0</v>
      </c>
      <c r="I35" s="197">
        <f t="shared" si="35"/>
        <v>0</v>
      </c>
      <c r="J35" s="197">
        <f t="shared" si="35"/>
        <v>0</v>
      </c>
      <c r="K35" s="197">
        <v>0</v>
      </c>
      <c r="L35" s="197">
        <f t="shared" si="35"/>
        <v>0</v>
      </c>
      <c r="M35" s="197">
        <f t="shared" si="35"/>
        <v>0</v>
      </c>
      <c r="N35" s="197">
        <f t="shared" si="35"/>
        <v>0</v>
      </c>
      <c r="O35" s="197">
        <f t="shared" si="35"/>
        <v>0</v>
      </c>
      <c r="P35" s="197">
        <f t="shared" si="35"/>
        <v>0</v>
      </c>
      <c r="Q35" s="197">
        <f t="shared" si="35"/>
        <v>0</v>
      </c>
      <c r="R35" s="197">
        <f t="shared" si="35"/>
        <v>0</v>
      </c>
      <c r="S35" s="197">
        <f t="shared" si="35"/>
        <v>0</v>
      </c>
      <c r="T35" s="197">
        <v>0</v>
      </c>
      <c r="U35" s="197">
        <f t="shared" si="35"/>
        <v>0</v>
      </c>
      <c r="V35" s="197">
        <f t="shared" si="35"/>
        <v>0</v>
      </c>
      <c r="W35" s="197">
        <f t="shared" si="35"/>
        <v>0</v>
      </c>
      <c r="X35" s="197">
        <f t="shared" si="35"/>
        <v>16</v>
      </c>
      <c r="Y35" s="197">
        <f t="shared" si="35"/>
        <v>8</v>
      </c>
      <c r="Z35" s="197">
        <f t="shared" si="35"/>
        <v>4</v>
      </c>
      <c r="AA35" s="197">
        <f t="shared" si="35"/>
        <v>2</v>
      </c>
      <c r="AB35" s="197">
        <f t="shared" si="35"/>
        <v>1</v>
      </c>
      <c r="AC35" s="197">
        <v>0</v>
      </c>
      <c r="AD35" s="197">
        <f t="shared" si="35"/>
        <v>128</v>
      </c>
      <c r="AE35" s="197">
        <f t="shared" si="35"/>
        <v>64</v>
      </c>
      <c r="AF35" s="197">
        <f t="shared" si="35"/>
        <v>32</v>
      </c>
      <c r="AG35" s="197">
        <f t="shared" si="35"/>
        <v>16</v>
      </c>
      <c r="AH35" s="197">
        <f t="shared" si="35"/>
        <v>8</v>
      </c>
      <c r="AI35" s="197">
        <f t="shared" si="35"/>
        <v>4</v>
      </c>
      <c r="AJ35" s="197">
        <f t="shared" si="35"/>
        <v>2</v>
      </c>
      <c r="AK35" s="197">
        <f t="shared" si="35"/>
        <v>1</v>
      </c>
      <c r="AL35" s="197"/>
      <c r="AM35" s="195"/>
      <c r="AN35" s="202"/>
      <c r="AO35" s="32"/>
    </row>
    <row r="36" spans="2:41" ht="15" hidden="1" customHeight="1" x14ac:dyDescent="0.35">
      <c r="B36" s="135"/>
      <c r="C36" s="414">
        <f>SUM(C35:J35)</f>
        <v>0</v>
      </c>
      <c r="D36" s="414"/>
      <c r="E36" s="414"/>
      <c r="F36" s="414"/>
      <c r="G36" s="414"/>
      <c r="H36" s="414"/>
      <c r="I36" s="414"/>
      <c r="J36" s="414"/>
      <c r="K36" s="209"/>
      <c r="L36" s="414">
        <f>SUM(L35:S35)</f>
        <v>0</v>
      </c>
      <c r="M36" s="414"/>
      <c r="N36" s="414"/>
      <c r="O36" s="414"/>
      <c r="P36" s="414"/>
      <c r="Q36" s="414"/>
      <c r="R36" s="414"/>
      <c r="S36" s="414"/>
      <c r="T36" s="209"/>
      <c r="U36" s="414">
        <f>SUM(U35:AB35)</f>
        <v>31</v>
      </c>
      <c r="V36" s="414"/>
      <c r="W36" s="414"/>
      <c r="X36" s="414"/>
      <c r="Y36" s="414"/>
      <c r="Z36" s="414"/>
      <c r="AA36" s="414"/>
      <c r="AB36" s="414"/>
      <c r="AC36" s="209"/>
      <c r="AD36" s="414">
        <f>SUM(AD35:AK35)</f>
        <v>255</v>
      </c>
      <c r="AE36" s="414"/>
      <c r="AF36" s="414"/>
      <c r="AG36" s="414"/>
      <c r="AH36" s="414"/>
      <c r="AI36" s="414"/>
      <c r="AJ36" s="414"/>
      <c r="AK36" s="414"/>
      <c r="AL36" s="197"/>
      <c r="AM36" s="195"/>
      <c r="AN36" s="202"/>
      <c r="AO36" s="32"/>
    </row>
    <row r="37" spans="2:41" ht="15" hidden="1" customHeight="1" x14ac:dyDescent="0.35">
      <c r="B37" s="135"/>
      <c r="C37" s="197"/>
      <c r="D37" s="195"/>
      <c r="E37" s="195"/>
      <c r="F37" s="195"/>
      <c r="G37" s="195"/>
      <c r="H37" s="195"/>
      <c r="I37" s="195"/>
      <c r="J37" s="195"/>
      <c r="K37" s="16"/>
      <c r="L37" s="197"/>
      <c r="M37" s="195"/>
      <c r="N37" s="195"/>
      <c r="O37" s="195"/>
      <c r="P37" s="195"/>
      <c r="Q37" s="195"/>
      <c r="R37" s="195"/>
      <c r="S37" s="195"/>
      <c r="T37" s="16"/>
      <c r="U37" s="197"/>
      <c r="V37" s="195"/>
      <c r="W37" s="195"/>
      <c r="X37" s="195"/>
      <c r="Y37" s="195"/>
      <c r="Z37" s="195"/>
      <c r="AA37" s="195"/>
      <c r="AB37" s="195"/>
      <c r="AC37" s="16"/>
      <c r="AD37" s="197"/>
      <c r="AE37" s="195"/>
      <c r="AF37" s="195"/>
      <c r="AG37" s="195"/>
      <c r="AH37" s="195"/>
      <c r="AI37" s="195"/>
      <c r="AJ37" s="195"/>
      <c r="AK37" s="195"/>
      <c r="AL37" s="197"/>
      <c r="AM37" s="195"/>
      <c r="AN37" s="202"/>
      <c r="AO37" s="32"/>
    </row>
    <row r="38" spans="2:41" ht="24" customHeight="1" x14ac:dyDescent="0.35">
      <c r="B38" s="135"/>
      <c r="C38" s="197"/>
      <c r="D38" s="195"/>
      <c r="E38" s="195"/>
      <c r="F38" s="195"/>
      <c r="G38" s="195"/>
      <c r="H38" s="195"/>
      <c r="I38" s="195"/>
      <c r="J38" s="195"/>
      <c r="K38" s="16"/>
      <c r="L38" s="197"/>
      <c r="M38" s="195"/>
      <c r="N38" s="195"/>
      <c r="O38" s="195"/>
      <c r="P38" s="195"/>
      <c r="Q38" s="195"/>
      <c r="R38" s="195"/>
      <c r="S38" s="195"/>
      <c r="T38" s="16"/>
      <c r="U38" s="197"/>
      <c r="V38" s="195"/>
      <c r="W38" s="195"/>
      <c r="X38" s="195"/>
      <c r="Y38" s="195"/>
      <c r="Z38" s="195"/>
      <c r="AA38" s="195"/>
      <c r="AB38" s="195"/>
      <c r="AC38" s="16"/>
      <c r="AD38" s="197"/>
      <c r="AE38" s="195"/>
      <c r="AF38" s="195"/>
      <c r="AG38" s="195"/>
      <c r="AH38" s="195"/>
      <c r="AI38" s="195"/>
      <c r="AJ38" s="195"/>
      <c r="AK38" s="195"/>
      <c r="AL38" s="197"/>
      <c r="AM38" s="195"/>
      <c r="AN38" s="202"/>
      <c r="AO38" s="32"/>
    </row>
    <row r="39" spans="2:41" ht="24" customHeight="1" x14ac:dyDescent="0.35">
      <c r="B39" s="280" t="s">
        <v>85</v>
      </c>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02"/>
      <c r="AO39" s="32"/>
    </row>
    <row r="40" spans="2:41" ht="24" customHeight="1" thickBot="1" x14ac:dyDescent="0.4">
      <c r="B40" s="135"/>
      <c r="C40" s="197"/>
      <c r="D40" s="195"/>
      <c r="E40" s="195"/>
      <c r="F40" s="195"/>
      <c r="G40" s="195"/>
      <c r="H40" s="195"/>
      <c r="I40" s="195"/>
      <c r="J40" s="195"/>
      <c r="K40" s="16"/>
      <c r="L40" s="197"/>
      <c r="M40" s="195"/>
      <c r="N40" s="195"/>
      <c r="O40" s="195"/>
      <c r="P40" s="195"/>
      <c r="Q40" s="195"/>
      <c r="R40" s="195"/>
      <c r="S40" s="195"/>
      <c r="T40" s="16"/>
      <c r="U40" s="197"/>
      <c r="V40" s="195"/>
      <c r="W40" s="195"/>
      <c r="X40" s="195"/>
      <c r="Y40" s="195"/>
      <c r="Z40" s="195"/>
      <c r="AA40" s="195"/>
      <c r="AB40" s="195"/>
      <c r="AC40" s="16"/>
      <c r="AD40" s="197"/>
      <c r="AE40" s="195"/>
      <c r="AF40" s="195"/>
      <c r="AG40" s="195"/>
      <c r="AH40" s="195"/>
      <c r="AI40" s="195"/>
      <c r="AJ40" s="195"/>
      <c r="AK40" s="195"/>
      <c r="AL40" s="197"/>
      <c r="AM40" s="195"/>
      <c r="AN40" s="202"/>
      <c r="AO40" s="32"/>
    </row>
    <row r="41" spans="2:41" ht="24" customHeight="1" thickBot="1" x14ac:dyDescent="0.4">
      <c r="B41" s="135"/>
      <c r="C41" s="408" t="s">
        <v>50</v>
      </c>
      <c r="D41" s="409"/>
      <c r="E41" s="409"/>
      <c r="F41" s="409"/>
      <c r="G41" s="409"/>
      <c r="H41" s="409"/>
      <c r="I41" s="409"/>
      <c r="J41" s="410"/>
      <c r="K41" s="16"/>
      <c r="L41" s="408" t="s">
        <v>26</v>
      </c>
      <c r="M41" s="409"/>
      <c r="N41" s="409"/>
      <c r="O41" s="409"/>
      <c r="P41" s="409"/>
      <c r="Q41" s="409"/>
      <c r="R41" s="409"/>
      <c r="S41" s="410"/>
      <c r="T41" s="16"/>
      <c r="U41" s="408" t="s">
        <v>25</v>
      </c>
      <c r="V41" s="409"/>
      <c r="W41" s="409"/>
      <c r="X41" s="409"/>
      <c r="Y41" s="409"/>
      <c r="Z41" s="409"/>
      <c r="AA41" s="409"/>
      <c r="AB41" s="410"/>
      <c r="AC41" s="16"/>
      <c r="AD41" s="408" t="s">
        <v>49</v>
      </c>
      <c r="AE41" s="409"/>
      <c r="AF41" s="409"/>
      <c r="AG41" s="409"/>
      <c r="AH41" s="409"/>
      <c r="AI41" s="409"/>
      <c r="AJ41" s="409"/>
      <c r="AK41" s="410"/>
      <c r="AL41" s="197"/>
      <c r="AM41" s="195"/>
      <c r="AN41" s="202"/>
      <c r="AO41" s="32"/>
    </row>
    <row r="42" spans="2:41" ht="24" customHeight="1" thickBot="1" x14ac:dyDescent="0.4">
      <c r="B42" s="135"/>
      <c r="C42" s="197"/>
      <c r="D42" s="195"/>
      <c r="E42" s="195"/>
      <c r="F42" s="195"/>
      <c r="G42" s="195"/>
      <c r="H42" s="195"/>
      <c r="I42" s="195"/>
      <c r="J42" s="195"/>
      <c r="K42" s="16"/>
      <c r="L42" s="197"/>
      <c r="M42" s="195"/>
      <c r="N42" s="195"/>
      <c r="O42" s="195"/>
      <c r="P42" s="195"/>
      <c r="Q42" s="195"/>
      <c r="R42" s="195"/>
      <c r="S42" s="195"/>
      <c r="T42" s="16"/>
      <c r="U42" s="197"/>
      <c r="V42" s="195"/>
      <c r="W42" s="195"/>
      <c r="X42" s="195"/>
      <c r="Y42" s="195"/>
      <c r="Z42" s="195"/>
      <c r="AA42" s="195"/>
      <c r="AB42" s="195"/>
      <c r="AC42" s="16"/>
      <c r="AD42" s="197"/>
      <c r="AE42" s="195"/>
      <c r="AF42" s="195"/>
      <c r="AG42" s="195"/>
      <c r="AH42" s="195"/>
      <c r="AI42" s="195"/>
      <c r="AJ42" s="195"/>
      <c r="AK42" s="195"/>
      <c r="AL42" s="197"/>
      <c r="AM42" s="195"/>
      <c r="AN42" s="202"/>
      <c r="AO42" s="32"/>
    </row>
    <row r="43" spans="2:41" ht="24" customHeight="1" thickBot="1" x14ac:dyDescent="0.4">
      <c r="B43" s="135"/>
      <c r="C43" s="197"/>
      <c r="D43" s="195"/>
      <c r="E43" s="195"/>
      <c r="F43" s="195"/>
      <c r="G43" s="195"/>
      <c r="H43" s="195"/>
      <c r="I43" s="195"/>
      <c r="J43" s="195"/>
      <c r="K43" s="16"/>
      <c r="L43" s="197"/>
      <c r="M43" s="195"/>
      <c r="N43" s="195"/>
      <c r="O43" s="195"/>
      <c r="P43" s="408" t="s">
        <v>41</v>
      </c>
      <c r="Q43" s="409"/>
      <c r="R43" s="409"/>
      <c r="S43" s="409"/>
      <c r="T43" s="409"/>
      <c r="U43" s="409"/>
      <c r="V43" s="409"/>
      <c r="W43" s="409"/>
      <c r="X43" s="410"/>
      <c r="Y43" s="195"/>
      <c r="Z43" s="195"/>
      <c r="AA43" s="195"/>
      <c r="AB43" s="195"/>
      <c r="AC43" s="16"/>
      <c r="AD43" s="197"/>
      <c r="AE43" s="195"/>
      <c r="AF43" s="195"/>
      <c r="AG43" s="195"/>
      <c r="AH43" s="195"/>
      <c r="AI43" s="195"/>
      <c r="AJ43" s="195"/>
      <c r="AK43" s="195"/>
      <c r="AL43" s="197"/>
      <c r="AM43" s="195"/>
      <c r="AN43" s="202"/>
      <c r="AO43" s="32"/>
    </row>
    <row r="44" spans="2:41" ht="24" customHeight="1" x14ac:dyDescent="0.35">
      <c r="B44" s="135"/>
      <c r="C44" s="197"/>
      <c r="D44" s="195"/>
      <c r="E44" s="195"/>
      <c r="F44" s="195"/>
      <c r="G44" s="195"/>
      <c r="H44" s="195"/>
      <c r="I44" s="195"/>
      <c r="J44" s="195"/>
      <c r="K44" s="16"/>
      <c r="L44" s="197"/>
      <c r="M44" s="195"/>
      <c r="N44" s="195"/>
      <c r="O44" s="195"/>
      <c r="P44" s="195"/>
      <c r="Q44" s="195"/>
      <c r="R44" s="195"/>
      <c r="S44" s="195"/>
      <c r="T44" s="16"/>
      <c r="U44" s="197"/>
      <c r="V44" s="195"/>
      <c r="W44" s="195"/>
      <c r="X44" s="195"/>
      <c r="Y44" s="195"/>
      <c r="Z44" s="195"/>
      <c r="AA44" s="195"/>
      <c r="AB44" s="195"/>
      <c r="AC44" s="16"/>
      <c r="AD44" s="197"/>
      <c r="AE44" s="195"/>
      <c r="AF44" s="195"/>
      <c r="AG44" s="195"/>
      <c r="AH44" s="195"/>
      <c r="AI44" s="195"/>
      <c r="AJ44" s="195"/>
      <c r="AK44" s="195"/>
      <c r="AL44" s="197"/>
      <c r="AM44" s="195"/>
      <c r="AN44" s="202"/>
      <c r="AO44" s="32"/>
    </row>
    <row r="45" spans="2:41" ht="24" customHeight="1" thickBot="1" x14ac:dyDescent="0.4">
      <c r="B45" s="135"/>
      <c r="C45" s="197"/>
      <c r="D45" s="195"/>
      <c r="E45" s="195"/>
      <c r="F45" s="195"/>
      <c r="G45" s="195"/>
      <c r="H45" s="195"/>
      <c r="I45" s="195"/>
      <c r="J45" s="195"/>
      <c r="K45" s="16"/>
      <c r="L45" s="197"/>
      <c r="M45" s="195"/>
      <c r="N45" s="195"/>
      <c r="O45" s="195"/>
      <c r="P45" s="195"/>
      <c r="Q45" s="195"/>
      <c r="R45" s="195"/>
      <c r="S45" s="195"/>
      <c r="T45" s="16"/>
      <c r="U45" s="197"/>
      <c r="V45" s="195"/>
      <c r="W45" s="195"/>
      <c r="X45" s="195"/>
      <c r="Y45" s="195"/>
      <c r="Z45" s="195"/>
      <c r="AA45" s="195"/>
      <c r="AB45" s="195"/>
      <c r="AC45" s="16"/>
      <c r="AD45" s="197"/>
      <c r="AE45" s="195"/>
      <c r="AF45" s="195"/>
      <c r="AG45" s="195"/>
      <c r="AH45" s="195"/>
      <c r="AI45" s="195"/>
      <c r="AJ45" s="195"/>
      <c r="AK45" s="195"/>
      <c r="AL45" s="197"/>
      <c r="AM45" s="195"/>
      <c r="AN45" s="202"/>
      <c r="AO45" s="32"/>
    </row>
    <row r="46" spans="2:41" ht="24" customHeight="1" thickTop="1" thickBot="1" x14ac:dyDescent="0.4">
      <c r="B46" s="158"/>
      <c r="C46" s="142"/>
      <c r="D46" s="143"/>
      <c r="E46" s="143"/>
      <c r="F46" s="143"/>
      <c r="G46" s="143"/>
      <c r="H46" s="143"/>
      <c r="I46" s="143"/>
      <c r="J46" s="143"/>
      <c r="K46" s="144"/>
      <c r="L46" s="142"/>
      <c r="M46" s="143"/>
      <c r="N46" s="143"/>
      <c r="O46" s="143"/>
      <c r="P46" s="143"/>
      <c r="Q46" s="143"/>
      <c r="R46" s="143"/>
      <c r="S46" s="143"/>
      <c r="T46" s="144"/>
      <c r="U46" s="142"/>
      <c r="V46" s="143"/>
      <c r="W46" s="143"/>
      <c r="X46" s="143"/>
      <c r="Y46" s="143"/>
      <c r="Z46" s="143"/>
      <c r="AA46" s="143"/>
      <c r="AB46" s="143"/>
      <c r="AC46" s="144"/>
      <c r="AD46" s="142"/>
      <c r="AE46" s="143"/>
      <c r="AF46" s="143"/>
      <c r="AG46" s="143"/>
      <c r="AH46" s="143"/>
      <c r="AI46" s="143"/>
      <c r="AJ46" s="143"/>
      <c r="AK46" s="143"/>
      <c r="AL46" s="142"/>
      <c r="AM46" s="143"/>
      <c r="AN46" s="159"/>
      <c r="AO46" s="32"/>
    </row>
    <row r="47" spans="2:41" ht="53.25" customHeight="1" thickTop="1" x14ac:dyDescent="1.35">
      <c r="B47" s="411" t="s">
        <v>50</v>
      </c>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3"/>
      <c r="AO47" s="32"/>
    </row>
    <row r="48" spans="2:41" ht="6" customHeight="1" x14ac:dyDescent="1.35">
      <c r="B48" s="185"/>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7"/>
      <c r="AO48" s="32"/>
    </row>
    <row r="49" spans="2:41" ht="62" thickBot="1" x14ac:dyDescent="1.4">
      <c r="B49" s="185"/>
      <c r="C49" s="361" t="s">
        <v>89</v>
      </c>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186"/>
      <c r="AM49" s="186"/>
      <c r="AN49" s="187"/>
      <c r="AO49" s="32"/>
    </row>
    <row r="50" spans="2:41" ht="57" customHeight="1" thickBot="1" x14ac:dyDescent="0.65">
      <c r="B50" s="135"/>
      <c r="C50" s="301" t="s">
        <v>27</v>
      </c>
      <c r="D50" s="302"/>
      <c r="E50" s="302"/>
      <c r="F50" s="302"/>
      <c r="G50" s="302"/>
      <c r="H50" s="302"/>
      <c r="I50" s="302"/>
      <c r="J50" s="303"/>
      <c r="K50" s="188"/>
      <c r="L50" s="301" t="s">
        <v>28</v>
      </c>
      <c r="M50" s="302"/>
      <c r="N50" s="302"/>
      <c r="O50" s="302"/>
      <c r="P50" s="302"/>
      <c r="Q50" s="302"/>
      <c r="R50" s="302"/>
      <c r="S50" s="303"/>
      <c r="T50" s="188"/>
      <c r="U50" s="301" t="s">
        <v>29</v>
      </c>
      <c r="V50" s="302"/>
      <c r="W50" s="302"/>
      <c r="X50" s="302"/>
      <c r="Y50" s="302"/>
      <c r="Z50" s="302"/>
      <c r="AA50" s="302"/>
      <c r="AB50" s="303"/>
      <c r="AC50" s="188"/>
      <c r="AD50" s="301" t="s">
        <v>30</v>
      </c>
      <c r="AE50" s="302"/>
      <c r="AF50" s="302"/>
      <c r="AG50" s="302"/>
      <c r="AH50" s="302"/>
      <c r="AI50" s="302"/>
      <c r="AJ50" s="302"/>
      <c r="AK50" s="303"/>
      <c r="AL50" s="197"/>
      <c r="AM50" s="195"/>
      <c r="AN50" s="202"/>
      <c r="AO50" s="32"/>
    </row>
    <row r="51" spans="2:41" ht="46.5" thickBot="1" x14ac:dyDescent="1.05">
      <c r="B51" s="135"/>
      <c r="C51" s="355" t="str">
        <f>IF(127&gt;=C10,"Class A",IF(AND(128&lt;=C10,C10&lt;=191),"Class B",IF(AND(192&lt;=C10,C10&lt;=223),"Class C",IF(AND(224&lt;=C10,C10&lt;=240),"Class D",IF(AND(239&lt;=C10,C10&lt;=256),"Class E","Class E")))))</f>
        <v>Class B</v>
      </c>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6"/>
      <c r="AE51" s="356"/>
      <c r="AF51" s="356"/>
      <c r="AG51" s="356"/>
      <c r="AH51" s="356"/>
      <c r="AI51" s="356"/>
      <c r="AJ51" s="356"/>
      <c r="AK51" s="357"/>
      <c r="AL51" s="197"/>
      <c r="AM51" s="195"/>
      <c r="AN51" s="202"/>
      <c r="AO51" s="32"/>
    </row>
    <row r="52" spans="2:41" x14ac:dyDescent="0.35">
      <c r="B52" s="135"/>
      <c r="C52" s="197"/>
      <c r="D52" s="195"/>
      <c r="E52" s="195"/>
      <c r="F52" s="195"/>
      <c r="G52" s="195"/>
      <c r="H52" s="195"/>
      <c r="I52" s="195"/>
      <c r="J52" s="195"/>
      <c r="K52" s="16"/>
      <c r="L52" s="197"/>
      <c r="M52" s="195"/>
      <c r="N52" s="195"/>
      <c r="O52" s="195"/>
      <c r="P52" s="195"/>
      <c r="Q52" s="195"/>
      <c r="R52" s="195"/>
      <c r="S52" s="195"/>
      <c r="T52" s="16"/>
      <c r="U52" s="197"/>
      <c r="V52" s="195"/>
      <c r="W52" s="195"/>
      <c r="X52" s="195"/>
      <c r="Y52" s="195"/>
      <c r="Z52" s="195"/>
      <c r="AA52" s="195"/>
      <c r="AB52" s="195"/>
      <c r="AC52" s="16"/>
      <c r="AD52" s="197"/>
      <c r="AE52" s="195"/>
      <c r="AF52" s="195"/>
      <c r="AG52" s="195"/>
      <c r="AH52" s="195"/>
      <c r="AI52" s="195"/>
      <c r="AJ52" s="195"/>
      <c r="AK52" s="195"/>
      <c r="AL52" s="197"/>
      <c r="AM52" s="195"/>
      <c r="AN52" s="202"/>
      <c r="AO52" s="32"/>
    </row>
    <row r="53" spans="2:41" x14ac:dyDescent="0.35">
      <c r="B53" s="135"/>
      <c r="C53" s="197"/>
      <c r="D53" s="195"/>
      <c r="E53" s="195"/>
      <c r="F53" s="195"/>
      <c r="G53" s="195"/>
      <c r="H53" s="195"/>
      <c r="I53" s="195"/>
      <c r="J53" s="195"/>
      <c r="K53" s="16"/>
      <c r="L53" s="197"/>
      <c r="M53" s="195"/>
      <c r="N53" s="195"/>
      <c r="O53" s="195"/>
      <c r="P53" s="195"/>
      <c r="Q53" s="195"/>
      <c r="R53" s="195"/>
      <c r="S53" s="195"/>
      <c r="T53" s="16"/>
      <c r="U53" s="197"/>
      <c r="V53" s="195"/>
      <c r="W53" s="195"/>
      <c r="X53" s="195"/>
      <c r="Y53" s="195"/>
      <c r="Z53" s="195"/>
      <c r="AA53" s="195"/>
      <c r="AB53" s="195"/>
      <c r="AC53" s="16"/>
      <c r="AD53" s="197"/>
      <c r="AE53" s="195"/>
      <c r="AF53" s="195"/>
      <c r="AG53" s="195"/>
      <c r="AH53" s="195"/>
      <c r="AI53" s="195"/>
      <c r="AJ53" s="195"/>
      <c r="AK53" s="195"/>
      <c r="AL53" s="197"/>
      <c r="AM53" s="195"/>
      <c r="AN53" s="202"/>
      <c r="AO53" s="32"/>
    </row>
    <row r="54" spans="2:41" ht="15" thickBot="1" x14ac:dyDescent="0.4">
      <c r="B54" s="358"/>
      <c r="C54" s="359"/>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60"/>
      <c r="AO54" s="32"/>
    </row>
    <row r="55" spans="2:41" ht="32.15" customHeight="1" thickTop="1" thickBot="1" x14ac:dyDescent="0.4">
      <c r="B55" s="158"/>
      <c r="C55" s="142"/>
      <c r="D55" s="143"/>
      <c r="E55" s="143"/>
      <c r="F55" s="143"/>
      <c r="G55" s="143"/>
      <c r="H55" s="143"/>
      <c r="I55" s="143"/>
      <c r="J55" s="143"/>
      <c r="K55" s="144"/>
      <c r="L55" s="142"/>
      <c r="M55" s="143"/>
      <c r="N55" s="143"/>
      <c r="O55" s="143"/>
      <c r="P55" s="143"/>
      <c r="Q55" s="143"/>
      <c r="R55" s="143"/>
      <c r="S55" s="143"/>
      <c r="T55" s="144"/>
      <c r="U55" s="142"/>
      <c r="V55" s="143"/>
      <c r="W55" s="143"/>
      <c r="X55" s="143"/>
      <c r="Y55" s="143"/>
      <c r="Z55" s="143"/>
      <c r="AA55" s="143"/>
      <c r="AB55" s="143"/>
      <c r="AC55" s="144"/>
      <c r="AD55" s="142"/>
      <c r="AE55" s="143"/>
      <c r="AF55" s="143"/>
      <c r="AG55" s="143"/>
      <c r="AH55" s="143"/>
      <c r="AI55" s="143"/>
      <c r="AJ55" s="143"/>
      <c r="AK55" s="143"/>
      <c r="AL55" s="142"/>
      <c r="AM55" s="143"/>
      <c r="AN55" s="159"/>
      <c r="AO55" s="32"/>
    </row>
    <row r="56" spans="2:41" ht="62.5" thickTop="1" thickBot="1" x14ac:dyDescent="1.4">
      <c r="B56" s="298" t="s">
        <v>31</v>
      </c>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300"/>
      <c r="AO56" s="32"/>
    </row>
    <row r="57" spans="2:41" ht="61.5" customHeight="1" x14ac:dyDescent="0.35">
      <c r="B57" s="396" t="s">
        <v>56</v>
      </c>
      <c r="C57" s="397"/>
      <c r="D57" s="397"/>
      <c r="E57" s="397"/>
      <c r="F57" s="397"/>
      <c r="G57" s="397"/>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c r="AM57" s="397"/>
      <c r="AN57" s="398"/>
      <c r="AO57" s="32"/>
    </row>
    <row r="58" spans="2:41" ht="15" customHeight="1" x14ac:dyDescent="0.35">
      <c r="B58" s="399"/>
      <c r="C58" s="400"/>
      <c r="D58" s="400"/>
      <c r="E58" s="400"/>
      <c r="F58" s="400"/>
      <c r="G58" s="400"/>
      <c r="H58" s="400"/>
      <c r="I58" s="400"/>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M58" s="400"/>
      <c r="AN58" s="401"/>
      <c r="AO58" s="32"/>
    </row>
    <row r="59" spans="2:41" ht="19.5" customHeight="1" x14ac:dyDescent="0.35">
      <c r="B59" s="170" t="s">
        <v>33</v>
      </c>
      <c r="C59" s="402" t="s">
        <v>64</v>
      </c>
      <c r="D59" s="402"/>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2"/>
      <c r="AJ59" s="402"/>
      <c r="AK59" s="402"/>
      <c r="AL59" s="402"/>
      <c r="AM59" s="403"/>
      <c r="AN59" s="138"/>
      <c r="AO59" s="32"/>
    </row>
    <row r="60" spans="2:41" ht="41.25" customHeight="1" x14ac:dyDescent="0.35">
      <c r="B60" s="139"/>
      <c r="C60" s="304" t="str">
        <f>_xlfn.CONCAT(C10:AK10)</f>
        <v>128.96.32.64</v>
      </c>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103"/>
      <c r="AL60" s="103"/>
      <c r="AM60" s="109"/>
      <c r="AN60" s="138"/>
      <c r="AO60" s="32"/>
    </row>
    <row r="61" spans="2:41" ht="18" customHeight="1" x14ac:dyDescent="0.35">
      <c r="B61" s="140" t="s">
        <v>34</v>
      </c>
      <c r="C61" s="402" t="s">
        <v>65</v>
      </c>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3"/>
      <c r="AN61" s="138"/>
      <c r="AO61" s="32"/>
    </row>
    <row r="62" spans="2:41" ht="24" customHeight="1" x14ac:dyDescent="0.35">
      <c r="B62" s="139"/>
      <c r="C62" s="89">
        <f t="shared" ref="C62:J62" si="36">C16</f>
        <v>1</v>
      </c>
      <c r="D62" s="89">
        <f t="shared" si="36"/>
        <v>0</v>
      </c>
      <c r="E62" s="89">
        <f t="shared" si="36"/>
        <v>0</v>
      </c>
      <c r="F62" s="89">
        <f t="shared" si="36"/>
        <v>0</v>
      </c>
      <c r="G62" s="89">
        <f t="shared" si="36"/>
        <v>0</v>
      </c>
      <c r="H62" s="89">
        <f t="shared" si="36"/>
        <v>0</v>
      </c>
      <c r="I62" s="89">
        <f t="shared" si="36"/>
        <v>0</v>
      </c>
      <c r="J62" s="89">
        <f t="shared" si="36"/>
        <v>0</v>
      </c>
      <c r="K62" s="91" t="s">
        <v>2</v>
      </c>
      <c r="L62" s="89">
        <f t="shared" ref="L62:S62" si="37">L16</f>
        <v>0</v>
      </c>
      <c r="M62" s="89">
        <f t="shared" si="37"/>
        <v>1</v>
      </c>
      <c r="N62" s="89">
        <f t="shared" si="37"/>
        <v>1</v>
      </c>
      <c r="O62" s="89">
        <f t="shared" si="37"/>
        <v>0</v>
      </c>
      <c r="P62" s="89">
        <f t="shared" si="37"/>
        <v>0</v>
      </c>
      <c r="Q62" s="89">
        <f t="shared" si="37"/>
        <v>0</v>
      </c>
      <c r="R62" s="89">
        <f t="shared" si="37"/>
        <v>0</v>
      </c>
      <c r="S62" s="89">
        <f t="shared" si="37"/>
        <v>0</v>
      </c>
      <c r="T62" s="91" t="s">
        <v>2</v>
      </c>
      <c r="U62" s="89">
        <f t="shared" ref="U62:AB62" si="38">U16</f>
        <v>0</v>
      </c>
      <c r="V62" s="89">
        <f t="shared" si="38"/>
        <v>0</v>
      </c>
      <c r="W62" s="89">
        <f t="shared" si="38"/>
        <v>1</v>
      </c>
      <c r="X62" s="89">
        <f t="shared" si="38"/>
        <v>0</v>
      </c>
      <c r="Y62" s="89">
        <f t="shared" si="38"/>
        <v>0</v>
      </c>
      <c r="Z62" s="89">
        <f t="shared" si="38"/>
        <v>0</v>
      </c>
      <c r="AA62" s="89">
        <f t="shared" si="38"/>
        <v>0</v>
      </c>
      <c r="AB62" s="89">
        <f t="shared" si="38"/>
        <v>0</v>
      </c>
      <c r="AC62" s="91" t="s">
        <v>2</v>
      </c>
      <c r="AD62" s="89">
        <f t="shared" ref="AD62:AJ62" si="39">AD16</f>
        <v>0</v>
      </c>
      <c r="AE62" s="89">
        <f t="shared" si="39"/>
        <v>1</v>
      </c>
      <c r="AF62" s="89">
        <f t="shared" si="39"/>
        <v>0</v>
      </c>
      <c r="AG62" s="89">
        <f t="shared" si="39"/>
        <v>0</v>
      </c>
      <c r="AH62" s="89">
        <f t="shared" si="39"/>
        <v>0</v>
      </c>
      <c r="AI62" s="89">
        <f t="shared" si="39"/>
        <v>0</v>
      </c>
      <c r="AJ62" s="89">
        <f t="shared" si="39"/>
        <v>0</v>
      </c>
      <c r="AK62" s="109"/>
      <c r="AL62" s="109"/>
      <c r="AM62" s="109"/>
      <c r="AN62" s="138"/>
      <c r="AO62" s="32"/>
    </row>
    <row r="63" spans="2:41" ht="19.5" customHeight="1" x14ac:dyDescent="0.35">
      <c r="B63" s="140" t="s">
        <v>35</v>
      </c>
      <c r="C63" s="404" t="s">
        <v>66</v>
      </c>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2"/>
      <c r="AL63" s="402"/>
      <c r="AM63" s="403"/>
      <c r="AN63" s="138"/>
      <c r="AO63" s="32"/>
    </row>
    <row r="64" spans="2:41" ht="23.25" customHeight="1" x14ac:dyDescent="0.35">
      <c r="B64" s="139"/>
      <c r="C64" s="89">
        <f t="shared" ref="C64:AJ64" si="40">C17</f>
        <v>1</v>
      </c>
      <c r="D64" s="89">
        <f t="shared" si="40"/>
        <v>1</v>
      </c>
      <c r="E64" s="89">
        <f t="shared" si="40"/>
        <v>1</v>
      </c>
      <c r="F64" s="89">
        <f t="shared" si="40"/>
        <v>1</v>
      </c>
      <c r="G64" s="89">
        <f t="shared" si="40"/>
        <v>1</v>
      </c>
      <c r="H64" s="89">
        <f t="shared" si="40"/>
        <v>1</v>
      </c>
      <c r="I64" s="89">
        <f t="shared" si="40"/>
        <v>1</v>
      </c>
      <c r="J64" s="89">
        <f t="shared" si="40"/>
        <v>1</v>
      </c>
      <c r="K64" s="91" t="str">
        <f t="shared" si="40"/>
        <v>.</v>
      </c>
      <c r="L64" s="89">
        <f t="shared" si="40"/>
        <v>1</v>
      </c>
      <c r="M64" s="89">
        <f t="shared" si="40"/>
        <v>1</v>
      </c>
      <c r="N64" s="89">
        <f t="shared" si="40"/>
        <v>1</v>
      </c>
      <c r="O64" s="89">
        <f t="shared" si="40"/>
        <v>1</v>
      </c>
      <c r="P64" s="89">
        <f t="shared" si="40"/>
        <v>1</v>
      </c>
      <c r="Q64" s="89">
        <f t="shared" si="40"/>
        <v>1</v>
      </c>
      <c r="R64" s="89">
        <f t="shared" si="40"/>
        <v>1</v>
      </c>
      <c r="S64" s="89">
        <f t="shared" si="40"/>
        <v>1</v>
      </c>
      <c r="T64" s="91" t="str">
        <f t="shared" si="40"/>
        <v>.</v>
      </c>
      <c r="U64" s="89">
        <f t="shared" si="40"/>
        <v>1</v>
      </c>
      <c r="V64" s="89">
        <f t="shared" si="40"/>
        <v>1</v>
      </c>
      <c r="W64" s="89">
        <f t="shared" si="40"/>
        <v>1</v>
      </c>
      <c r="X64" s="89">
        <f t="shared" si="40"/>
        <v>0</v>
      </c>
      <c r="Y64" s="89">
        <f t="shared" si="40"/>
        <v>0</v>
      </c>
      <c r="Z64" s="89">
        <f t="shared" si="40"/>
        <v>0</v>
      </c>
      <c r="AA64" s="89">
        <f t="shared" si="40"/>
        <v>0</v>
      </c>
      <c r="AB64" s="89">
        <f t="shared" si="40"/>
        <v>0</v>
      </c>
      <c r="AC64" s="91" t="str">
        <f t="shared" si="40"/>
        <v>.</v>
      </c>
      <c r="AD64" s="89">
        <f t="shared" si="40"/>
        <v>0</v>
      </c>
      <c r="AE64" s="89">
        <f t="shared" si="40"/>
        <v>0</v>
      </c>
      <c r="AF64" s="89">
        <f t="shared" si="40"/>
        <v>0</v>
      </c>
      <c r="AG64" s="89">
        <f t="shared" si="40"/>
        <v>0</v>
      </c>
      <c r="AH64" s="89">
        <f t="shared" si="40"/>
        <v>0</v>
      </c>
      <c r="AI64" s="89">
        <f t="shared" si="40"/>
        <v>0</v>
      </c>
      <c r="AJ64" s="89">
        <f t="shared" si="40"/>
        <v>0</v>
      </c>
      <c r="AK64" s="109"/>
      <c r="AL64" s="109"/>
      <c r="AM64" s="109"/>
      <c r="AN64" s="138"/>
      <c r="AO64" s="32"/>
    </row>
    <row r="65" spans="2:41" ht="89.25" customHeight="1" x14ac:dyDescent="0.35">
      <c r="B65" s="310" t="s">
        <v>84</v>
      </c>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1"/>
      <c r="AL65" s="311"/>
      <c r="AM65" s="311"/>
      <c r="AN65" s="138"/>
      <c r="AO65" s="32"/>
    </row>
    <row r="66" spans="2:41" ht="26.25" hidden="1" customHeight="1" x14ac:dyDescent="0.35">
      <c r="B66" s="139"/>
      <c r="C66" s="90">
        <f t="shared" ref="C66:AJ66" si="41">IF(C64=1,IF(C62=1,C12,0),0)</f>
        <v>128</v>
      </c>
      <c r="D66" s="90">
        <f t="shared" si="41"/>
        <v>0</v>
      </c>
      <c r="E66" s="90">
        <f t="shared" si="41"/>
        <v>0</v>
      </c>
      <c r="F66" s="90">
        <f t="shared" si="41"/>
        <v>0</v>
      </c>
      <c r="G66" s="90">
        <f t="shared" si="41"/>
        <v>0</v>
      </c>
      <c r="H66" s="90">
        <f t="shared" si="41"/>
        <v>0</v>
      </c>
      <c r="I66" s="90">
        <f t="shared" si="41"/>
        <v>0</v>
      </c>
      <c r="J66" s="90">
        <f t="shared" si="41"/>
        <v>0</v>
      </c>
      <c r="K66" s="90">
        <f t="shared" si="41"/>
        <v>0</v>
      </c>
      <c r="L66" s="90">
        <f t="shared" si="41"/>
        <v>0</v>
      </c>
      <c r="M66" s="90">
        <f t="shared" si="41"/>
        <v>64</v>
      </c>
      <c r="N66" s="90">
        <f t="shared" si="41"/>
        <v>32</v>
      </c>
      <c r="O66" s="90">
        <f t="shared" si="41"/>
        <v>0</v>
      </c>
      <c r="P66" s="90">
        <f t="shared" si="41"/>
        <v>0</v>
      </c>
      <c r="Q66" s="90">
        <f t="shared" si="41"/>
        <v>0</v>
      </c>
      <c r="R66" s="90">
        <f t="shared" si="41"/>
        <v>0</v>
      </c>
      <c r="S66" s="90">
        <f t="shared" si="41"/>
        <v>0</v>
      </c>
      <c r="T66" s="90">
        <f t="shared" si="41"/>
        <v>0</v>
      </c>
      <c r="U66" s="90">
        <f t="shared" si="41"/>
        <v>0</v>
      </c>
      <c r="V66" s="90">
        <f t="shared" si="41"/>
        <v>0</v>
      </c>
      <c r="W66" s="90">
        <f t="shared" si="41"/>
        <v>32</v>
      </c>
      <c r="X66" s="90">
        <f t="shared" si="41"/>
        <v>0</v>
      </c>
      <c r="Y66" s="90">
        <f t="shared" si="41"/>
        <v>0</v>
      </c>
      <c r="Z66" s="90">
        <f t="shared" si="41"/>
        <v>0</v>
      </c>
      <c r="AA66" s="90">
        <f t="shared" si="41"/>
        <v>0</v>
      </c>
      <c r="AB66" s="90">
        <f t="shared" si="41"/>
        <v>0</v>
      </c>
      <c r="AC66" s="90">
        <f t="shared" si="41"/>
        <v>0</v>
      </c>
      <c r="AD66" s="90">
        <f t="shared" si="41"/>
        <v>0</v>
      </c>
      <c r="AE66" s="90">
        <f t="shared" si="41"/>
        <v>0</v>
      </c>
      <c r="AF66" s="90">
        <f t="shared" si="41"/>
        <v>0</v>
      </c>
      <c r="AG66" s="90">
        <f t="shared" si="41"/>
        <v>0</v>
      </c>
      <c r="AH66" s="90">
        <f t="shared" si="41"/>
        <v>0</v>
      </c>
      <c r="AI66" s="90">
        <f t="shared" si="41"/>
        <v>0</v>
      </c>
      <c r="AJ66" s="90">
        <f t="shared" si="41"/>
        <v>0</v>
      </c>
      <c r="AK66" s="110"/>
      <c r="AL66" s="110"/>
      <c r="AM66" s="110"/>
      <c r="AN66" s="138"/>
      <c r="AO66" s="32"/>
    </row>
    <row r="67" spans="2:41" ht="15" hidden="1" customHeight="1" x14ac:dyDescent="0.35">
      <c r="B67" s="139"/>
      <c r="C67" s="295">
        <f>SUM(C66:J66)</f>
        <v>128</v>
      </c>
      <c r="D67" s="296"/>
      <c r="E67" s="296"/>
      <c r="F67" s="296"/>
      <c r="G67" s="296"/>
      <c r="H67" s="296"/>
      <c r="I67" s="296"/>
      <c r="J67" s="297"/>
      <c r="K67" s="109"/>
      <c r="L67" s="295">
        <f>SUM(L66:S66)</f>
        <v>96</v>
      </c>
      <c r="M67" s="296"/>
      <c r="N67" s="296"/>
      <c r="O67" s="296"/>
      <c r="P67" s="296"/>
      <c r="Q67" s="296"/>
      <c r="R67" s="296"/>
      <c r="S67" s="297"/>
      <c r="T67" s="109"/>
      <c r="U67" s="295">
        <f>SUM(U66:AB66)</f>
        <v>32</v>
      </c>
      <c r="V67" s="296"/>
      <c r="W67" s="296"/>
      <c r="X67" s="296"/>
      <c r="Y67" s="296"/>
      <c r="Z67" s="296"/>
      <c r="AA67" s="296"/>
      <c r="AB67" s="297"/>
      <c r="AC67" s="109"/>
      <c r="AD67" s="295">
        <f>SUM(AD66:AJ66)</f>
        <v>0</v>
      </c>
      <c r="AE67" s="296"/>
      <c r="AF67" s="296"/>
      <c r="AG67" s="296"/>
      <c r="AH67" s="296"/>
      <c r="AI67" s="296"/>
      <c r="AJ67" s="297"/>
      <c r="AK67" s="109"/>
      <c r="AL67" s="109"/>
      <c r="AM67" s="109"/>
      <c r="AN67" s="138"/>
      <c r="AO67" s="32"/>
    </row>
    <row r="68" spans="2:41" ht="15" hidden="1" customHeight="1" x14ac:dyDescent="0.35">
      <c r="B68" s="13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38"/>
      <c r="AO68" s="32"/>
    </row>
    <row r="69" spans="2:41" ht="15" customHeight="1" x14ac:dyDescent="0.35">
      <c r="B69" s="13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38"/>
      <c r="AO69" s="32"/>
    </row>
    <row r="70" spans="2:41" ht="24" thickBot="1" x14ac:dyDescent="0.6">
      <c r="B70" s="135"/>
      <c r="C70" s="309" t="s">
        <v>26</v>
      </c>
      <c r="D70" s="309"/>
      <c r="E70" s="309"/>
      <c r="F70" s="309"/>
      <c r="G70" s="309"/>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309"/>
      <c r="AL70" s="197"/>
      <c r="AM70" s="195"/>
      <c r="AN70" s="202"/>
      <c r="AO70" s="32"/>
    </row>
    <row r="71" spans="2:41" x14ac:dyDescent="0.35">
      <c r="B71" s="135"/>
      <c r="C71" s="349" t="str">
        <f>_xlfn.CONCAT(C67,".",L67,".",U67,".",AD67)</f>
        <v>128.96.32.0</v>
      </c>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1"/>
      <c r="AL71" s="197"/>
      <c r="AM71" s="195"/>
      <c r="AN71" s="202"/>
      <c r="AO71" s="32"/>
    </row>
    <row r="72" spans="2:41" ht="15" thickBot="1" x14ac:dyDescent="0.4">
      <c r="B72" s="135"/>
      <c r="C72" s="352"/>
      <c r="D72" s="353"/>
      <c r="E72" s="353"/>
      <c r="F72" s="353"/>
      <c r="G72" s="353"/>
      <c r="H72" s="353"/>
      <c r="I72" s="353"/>
      <c r="J72" s="353"/>
      <c r="K72" s="353"/>
      <c r="L72" s="353"/>
      <c r="M72" s="353"/>
      <c r="N72" s="353"/>
      <c r="O72" s="353"/>
      <c r="P72" s="353"/>
      <c r="Q72" s="353"/>
      <c r="R72" s="353"/>
      <c r="S72" s="353"/>
      <c r="T72" s="353"/>
      <c r="U72" s="353"/>
      <c r="V72" s="353"/>
      <c r="W72" s="353"/>
      <c r="X72" s="353"/>
      <c r="Y72" s="353"/>
      <c r="Z72" s="353"/>
      <c r="AA72" s="353"/>
      <c r="AB72" s="353"/>
      <c r="AC72" s="353"/>
      <c r="AD72" s="353"/>
      <c r="AE72" s="353"/>
      <c r="AF72" s="353"/>
      <c r="AG72" s="353"/>
      <c r="AH72" s="353"/>
      <c r="AI72" s="353"/>
      <c r="AJ72" s="353"/>
      <c r="AK72" s="354"/>
      <c r="AL72" s="197"/>
      <c r="AM72" s="195"/>
      <c r="AN72" s="202"/>
      <c r="AO72" s="32"/>
    </row>
    <row r="73" spans="2:41" ht="31" x14ac:dyDescent="0.7">
      <c r="B73" s="135"/>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197"/>
      <c r="AM73" s="195"/>
      <c r="AN73" s="202"/>
      <c r="AO73" s="32"/>
    </row>
    <row r="74" spans="2:41" ht="31" x14ac:dyDescent="0.7">
      <c r="B74" s="135"/>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197"/>
      <c r="AM74" s="195"/>
      <c r="AN74" s="202"/>
      <c r="AO74" s="32"/>
    </row>
    <row r="75" spans="2:41" ht="11.25" customHeight="1" thickBot="1" x14ac:dyDescent="0.75">
      <c r="B75" s="203"/>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98"/>
      <c r="AM75" s="199"/>
      <c r="AN75" s="125"/>
      <c r="AO75" s="32"/>
    </row>
    <row r="76" spans="2:41" ht="32.15" customHeight="1" thickTop="1" thickBot="1" x14ac:dyDescent="0.75">
      <c r="B76" s="164"/>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41"/>
      <c r="AM76" s="32"/>
      <c r="AN76" s="161"/>
      <c r="AO76" s="32"/>
    </row>
    <row r="77" spans="2:41" ht="62.5" thickTop="1" thickBot="1" x14ac:dyDescent="1.4">
      <c r="B77" s="298" t="s">
        <v>25</v>
      </c>
      <c r="C77" s="299"/>
      <c r="D77" s="299"/>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c r="AN77" s="300"/>
      <c r="AO77" s="32"/>
    </row>
    <row r="78" spans="2:41" ht="18.75" customHeight="1" x14ac:dyDescent="0.35">
      <c r="B78" s="392" t="s">
        <v>70</v>
      </c>
      <c r="C78" s="393"/>
      <c r="D78" s="393"/>
      <c r="E78" s="393"/>
      <c r="F78" s="393"/>
      <c r="G78" s="393"/>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c r="AH78" s="393"/>
      <c r="AI78" s="393"/>
      <c r="AJ78" s="393"/>
      <c r="AK78" s="393"/>
      <c r="AL78" s="393"/>
      <c r="AM78" s="393"/>
      <c r="AN78" s="132"/>
      <c r="AO78" s="32"/>
    </row>
    <row r="79" spans="2:41" ht="67.5" customHeight="1" x14ac:dyDescent="0.35">
      <c r="B79" s="394"/>
      <c r="C79" s="395"/>
      <c r="D79" s="395"/>
      <c r="E79" s="395"/>
      <c r="F79" s="395"/>
      <c r="G79" s="395"/>
      <c r="H79" s="395"/>
      <c r="I79" s="395"/>
      <c r="J79" s="395"/>
      <c r="K79" s="395"/>
      <c r="L79" s="395"/>
      <c r="M79" s="395"/>
      <c r="N79" s="395"/>
      <c r="O79" s="395"/>
      <c r="P79" s="395"/>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133"/>
      <c r="AO79" s="32"/>
    </row>
    <row r="80" spans="2:41" ht="21" customHeight="1" thickBot="1" x14ac:dyDescent="0.4">
      <c r="B80" s="221" t="s">
        <v>36</v>
      </c>
      <c r="C80" s="220">
        <f t="shared" ref="C80:AJ80" si="42">C62</f>
        <v>1</v>
      </c>
      <c r="D80" s="92">
        <f t="shared" si="42"/>
        <v>0</v>
      </c>
      <c r="E80" s="92">
        <f t="shared" si="42"/>
        <v>0</v>
      </c>
      <c r="F80" s="92">
        <f t="shared" si="42"/>
        <v>0</v>
      </c>
      <c r="G80" s="92">
        <f t="shared" si="42"/>
        <v>0</v>
      </c>
      <c r="H80" s="92">
        <f t="shared" si="42"/>
        <v>0</v>
      </c>
      <c r="I80" s="92">
        <f t="shared" si="42"/>
        <v>0</v>
      </c>
      <c r="J80" s="92">
        <f t="shared" si="42"/>
        <v>0</v>
      </c>
      <c r="K80" s="93" t="str">
        <f t="shared" si="42"/>
        <v>.</v>
      </c>
      <c r="L80" s="92">
        <f t="shared" si="42"/>
        <v>0</v>
      </c>
      <c r="M80" s="92">
        <f t="shared" si="42"/>
        <v>1</v>
      </c>
      <c r="N80" s="92">
        <f t="shared" si="42"/>
        <v>1</v>
      </c>
      <c r="O80" s="92">
        <f t="shared" si="42"/>
        <v>0</v>
      </c>
      <c r="P80" s="92">
        <f t="shared" si="42"/>
        <v>0</v>
      </c>
      <c r="Q80" s="92">
        <f t="shared" si="42"/>
        <v>0</v>
      </c>
      <c r="R80" s="92">
        <f t="shared" si="42"/>
        <v>0</v>
      </c>
      <c r="S80" s="92">
        <f t="shared" si="42"/>
        <v>0</v>
      </c>
      <c r="T80" s="93" t="str">
        <f t="shared" si="42"/>
        <v>.</v>
      </c>
      <c r="U80" s="92">
        <f t="shared" si="42"/>
        <v>0</v>
      </c>
      <c r="V80" s="92">
        <f t="shared" si="42"/>
        <v>0</v>
      </c>
      <c r="W80" s="92">
        <f t="shared" si="42"/>
        <v>1</v>
      </c>
      <c r="X80" s="92">
        <f t="shared" si="42"/>
        <v>0</v>
      </c>
      <c r="Y80" s="92">
        <f t="shared" si="42"/>
        <v>0</v>
      </c>
      <c r="Z80" s="92">
        <f t="shared" si="42"/>
        <v>0</v>
      </c>
      <c r="AA80" s="92">
        <f t="shared" si="42"/>
        <v>0</v>
      </c>
      <c r="AB80" s="92">
        <f t="shared" si="42"/>
        <v>0</v>
      </c>
      <c r="AC80" s="93" t="str">
        <f t="shared" si="42"/>
        <v>.</v>
      </c>
      <c r="AD80" s="92">
        <f t="shared" si="42"/>
        <v>0</v>
      </c>
      <c r="AE80" s="92">
        <f t="shared" si="42"/>
        <v>1</v>
      </c>
      <c r="AF80" s="92">
        <f t="shared" si="42"/>
        <v>0</v>
      </c>
      <c r="AG80" s="92">
        <f t="shared" si="42"/>
        <v>0</v>
      </c>
      <c r="AH80" s="92">
        <f t="shared" si="42"/>
        <v>0</v>
      </c>
      <c r="AI80" s="92">
        <f t="shared" si="42"/>
        <v>0</v>
      </c>
      <c r="AJ80" s="92">
        <f t="shared" si="42"/>
        <v>0</v>
      </c>
      <c r="AK80" s="92">
        <f>AJ16</f>
        <v>0</v>
      </c>
      <c r="AL80" s="197"/>
      <c r="AM80" s="195"/>
      <c r="AN80" s="202"/>
      <c r="AO80" s="32"/>
    </row>
    <row r="81" spans="2:41" ht="30" customHeight="1" x14ac:dyDescent="0.35">
      <c r="B81" s="222" t="s">
        <v>88</v>
      </c>
      <c r="C81" s="220">
        <f t="shared" ref="C81:AK81" si="43">C17</f>
        <v>1</v>
      </c>
      <c r="D81" s="92">
        <f t="shared" si="43"/>
        <v>1</v>
      </c>
      <c r="E81" s="92">
        <f t="shared" si="43"/>
        <v>1</v>
      </c>
      <c r="F81" s="92">
        <f t="shared" si="43"/>
        <v>1</v>
      </c>
      <c r="G81" s="92">
        <f t="shared" si="43"/>
        <v>1</v>
      </c>
      <c r="H81" s="92">
        <f t="shared" si="43"/>
        <v>1</v>
      </c>
      <c r="I81" s="92">
        <f t="shared" si="43"/>
        <v>1</v>
      </c>
      <c r="J81" s="92">
        <f t="shared" si="43"/>
        <v>1</v>
      </c>
      <c r="K81" s="93" t="str">
        <f t="shared" si="43"/>
        <v>.</v>
      </c>
      <c r="L81" s="92">
        <f t="shared" si="43"/>
        <v>1</v>
      </c>
      <c r="M81" s="92">
        <f t="shared" si="43"/>
        <v>1</v>
      </c>
      <c r="N81" s="92">
        <f t="shared" si="43"/>
        <v>1</v>
      </c>
      <c r="O81" s="92">
        <f t="shared" si="43"/>
        <v>1</v>
      </c>
      <c r="P81" s="92">
        <f t="shared" si="43"/>
        <v>1</v>
      </c>
      <c r="Q81" s="92">
        <f t="shared" si="43"/>
        <v>1</v>
      </c>
      <c r="R81" s="92">
        <f t="shared" si="43"/>
        <v>1</v>
      </c>
      <c r="S81" s="92">
        <f t="shared" si="43"/>
        <v>1</v>
      </c>
      <c r="T81" s="93" t="str">
        <f t="shared" si="43"/>
        <v>.</v>
      </c>
      <c r="U81" s="92">
        <f t="shared" si="43"/>
        <v>1</v>
      </c>
      <c r="V81" s="92">
        <f t="shared" si="43"/>
        <v>1</v>
      </c>
      <c r="W81" s="92">
        <f t="shared" si="43"/>
        <v>1</v>
      </c>
      <c r="X81" s="92">
        <f t="shared" si="43"/>
        <v>0</v>
      </c>
      <c r="Y81" s="92">
        <f t="shared" si="43"/>
        <v>0</v>
      </c>
      <c r="Z81" s="92">
        <f t="shared" si="43"/>
        <v>0</v>
      </c>
      <c r="AA81" s="92">
        <f t="shared" si="43"/>
        <v>0</v>
      </c>
      <c r="AB81" s="92">
        <f t="shared" si="43"/>
        <v>0</v>
      </c>
      <c r="AC81" s="93" t="str">
        <f t="shared" si="43"/>
        <v>.</v>
      </c>
      <c r="AD81" s="92">
        <f t="shared" si="43"/>
        <v>0</v>
      </c>
      <c r="AE81" s="92">
        <f t="shared" si="43"/>
        <v>0</v>
      </c>
      <c r="AF81" s="92">
        <f t="shared" si="43"/>
        <v>0</v>
      </c>
      <c r="AG81" s="92">
        <f t="shared" si="43"/>
        <v>0</v>
      </c>
      <c r="AH81" s="92">
        <f t="shared" si="43"/>
        <v>0</v>
      </c>
      <c r="AI81" s="92">
        <f t="shared" si="43"/>
        <v>0</v>
      </c>
      <c r="AJ81" s="92">
        <f t="shared" si="43"/>
        <v>0</v>
      </c>
      <c r="AK81" s="92">
        <f t="shared" si="43"/>
        <v>0</v>
      </c>
      <c r="AL81" s="98"/>
      <c r="AM81" s="99"/>
      <c r="AN81" s="133"/>
      <c r="AO81" s="32"/>
    </row>
    <row r="82" spans="2:41" ht="25.5" customHeight="1" x14ac:dyDescent="0.6">
      <c r="B82" s="135"/>
      <c r="C82" s="94" t="str">
        <f>IF(C81=0,"X","↓")</f>
        <v>↓</v>
      </c>
      <c r="D82" s="94" t="str">
        <f t="shared" ref="D82:AK82" si="44">IF(D81=0,"X","↓")</f>
        <v>↓</v>
      </c>
      <c r="E82" s="94" t="str">
        <f t="shared" si="44"/>
        <v>↓</v>
      </c>
      <c r="F82" s="94" t="str">
        <f t="shared" si="44"/>
        <v>↓</v>
      </c>
      <c r="G82" s="94" t="str">
        <f t="shared" si="44"/>
        <v>↓</v>
      </c>
      <c r="H82" s="94" t="str">
        <f t="shared" si="44"/>
        <v>↓</v>
      </c>
      <c r="I82" s="94" t="str">
        <f t="shared" si="44"/>
        <v>↓</v>
      </c>
      <c r="J82" s="94" t="str">
        <f t="shared" si="44"/>
        <v>↓</v>
      </c>
      <c r="K82" s="94"/>
      <c r="L82" s="94" t="str">
        <f t="shared" si="44"/>
        <v>↓</v>
      </c>
      <c r="M82" s="94" t="str">
        <f t="shared" si="44"/>
        <v>↓</v>
      </c>
      <c r="N82" s="94" t="str">
        <f t="shared" si="44"/>
        <v>↓</v>
      </c>
      <c r="O82" s="94" t="str">
        <f t="shared" si="44"/>
        <v>↓</v>
      </c>
      <c r="P82" s="94" t="str">
        <f t="shared" si="44"/>
        <v>↓</v>
      </c>
      <c r="Q82" s="94" t="str">
        <f t="shared" si="44"/>
        <v>↓</v>
      </c>
      <c r="R82" s="94" t="str">
        <f t="shared" si="44"/>
        <v>↓</v>
      </c>
      <c r="S82" s="94" t="str">
        <f t="shared" si="44"/>
        <v>↓</v>
      </c>
      <c r="T82" s="94"/>
      <c r="U82" s="94" t="str">
        <f>IF(U81=0,"X","↓")</f>
        <v>↓</v>
      </c>
      <c r="V82" s="94" t="str">
        <f t="shared" si="44"/>
        <v>↓</v>
      </c>
      <c r="W82" s="94" t="str">
        <f t="shared" si="44"/>
        <v>↓</v>
      </c>
      <c r="X82" s="94" t="str">
        <f t="shared" si="44"/>
        <v>X</v>
      </c>
      <c r="Y82" s="94" t="str">
        <f t="shared" si="44"/>
        <v>X</v>
      </c>
      <c r="Z82" s="94" t="str">
        <f t="shared" si="44"/>
        <v>X</v>
      </c>
      <c r="AA82" s="94" t="str">
        <f t="shared" si="44"/>
        <v>X</v>
      </c>
      <c r="AB82" s="94" t="str">
        <f t="shared" si="44"/>
        <v>X</v>
      </c>
      <c r="AC82" s="94"/>
      <c r="AD82" s="94" t="str">
        <f t="shared" si="44"/>
        <v>X</v>
      </c>
      <c r="AE82" s="94" t="str">
        <f t="shared" si="44"/>
        <v>X</v>
      </c>
      <c r="AF82" s="94" t="str">
        <f t="shared" si="44"/>
        <v>X</v>
      </c>
      <c r="AG82" s="94" t="str">
        <f t="shared" si="44"/>
        <v>X</v>
      </c>
      <c r="AH82" s="94" t="str">
        <f t="shared" si="44"/>
        <v>X</v>
      </c>
      <c r="AI82" s="94" t="str">
        <f t="shared" si="44"/>
        <v>X</v>
      </c>
      <c r="AJ82" s="94" t="str">
        <f t="shared" si="44"/>
        <v>X</v>
      </c>
      <c r="AK82" s="94" t="str">
        <f t="shared" si="44"/>
        <v>X</v>
      </c>
      <c r="AL82" s="197"/>
      <c r="AM82" s="195"/>
      <c r="AN82" s="202"/>
      <c r="AO82" s="32"/>
    </row>
    <row r="83" spans="2:41" ht="29" x14ac:dyDescent="0.35">
      <c r="B83" s="217" t="s">
        <v>37</v>
      </c>
      <c r="C83" s="96">
        <f>IF(C81=1,C80,0)</f>
        <v>1</v>
      </c>
      <c r="D83" s="96">
        <f t="shared" ref="D83:AB83" si="45">IF(D81=1,D80,0)</f>
        <v>0</v>
      </c>
      <c r="E83" s="96">
        <f t="shared" si="45"/>
        <v>0</v>
      </c>
      <c r="F83" s="96">
        <f t="shared" si="45"/>
        <v>0</v>
      </c>
      <c r="G83" s="96">
        <f t="shared" si="45"/>
        <v>0</v>
      </c>
      <c r="H83" s="96">
        <f t="shared" si="45"/>
        <v>0</v>
      </c>
      <c r="I83" s="96">
        <f t="shared" si="45"/>
        <v>0</v>
      </c>
      <c r="J83" s="96">
        <f t="shared" si="45"/>
        <v>0</v>
      </c>
      <c r="K83" s="96" t="s">
        <v>2</v>
      </c>
      <c r="L83" s="96">
        <f t="shared" si="45"/>
        <v>0</v>
      </c>
      <c r="M83" s="96">
        <f t="shared" si="45"/>
        <v>1</v>
      </c>
      <c r="N83" s="96">
        <f t="shared" si="45"/>
        <v>1</v>
      </c>
      <c r="O83" s="96">
        <f t="shared" si="45"/>
        <v>0</v>
      </c>
      <c r="P83" s="96">
        <f t="shared" si="45"/>
        <v>0</v>
      </c>
      <c r="Q83" s="96">
        <f t="shared" si="45"/>
        <v>0</v>
      </c>
      <c r="R83" s="96">
        <f t="shared" si="45"/>
        <v>0</v>
      </c>
      <c r="S83" s="96">
        <f t="shared" si="45"/>
        <v>0</v>
      </c>
      <c r="T83" s="96" t="s">
        <v>2</v>
      </c>
      <c r="U83" s="96">
        <f t="shared" si="45"/>
        <v>0</v>
      </c>
      <c r="V83" s="96">
        <f t="shared" si="45"/>
        <v>0</v>
      </c>
      <c r="W83" s="96">
        <f t="shared" si="45"/>
        <v>1</v>
      </c>
      <c r="X83" s="96">
        <f t="shared" si="45"/>
        <v>0</v>
      </c>
      <c r="Y83" s="96">
        <f t="shared" si="45"/>
        <v>0</v>
      </c>
      <c r="Z83" s="96">
        <f t="shared" si="45"/>
        <v>0</v>
      </c>
      <c r="AA83" s="96">
        <f t="shared" si="45"/>
        <v>0</v>
      </c>
      <c r="AB83" s="96">
        <f t="shared" si="45"/>
        <v>0</v>
      </c>
      <c r="AC83" s="96" t="s">
        <v>2</v>
      </c>
      <c r="AD83" s="96">
        <f>IF(AD81=1,AD80,1)</f>
        <v>1</v>
      </c>
      <c r="AE83" s="96">
        <f t="shared" ref="AE83:AK83" si="46">IF(AE81=1,AE80,1)</f>
        <v>1</v>
      </c>
      <c r="AF83" s="96">
        <f t="shared" si="46"/>
        <v>1</v>
      </c>
      <c r="AG83" s="96">
        <f t="shared" si="46"/>
        <v>1</v>
      </c>
      <c r="AH83" s="96">
        <f t="shared" si="46"/>
        <v>1</v>
      </c>
      <c r="AI83" s="96">
        <f t="shared" si="46"/>
        <v>1</v>
      </c>
      <c r="AJ83" s="96">
        <f t="shared" si="46"/>
        <v>1</v>
      </c>
      <c r="AK83" s="96">
        <f t="shared" si="46"/>
        <v>1</v>
      </c>
      <c r="AL83" s="197"/>
      <c r="AM83" s="195"/>
      <c r="AN83" s="202"/>
      <c r="AO83" s="32"/>
    </row>
    <row r="84" spans="2:41" ht="21" x14ac:dyDescent="0.5">
      <c r="B84" s="134"/>
      <c r="C84" s="305" t="s">
        <v>57</v>
      </c>
      <c r="D84" s="305"/>
      <c r="E84" s="305"/>
      <c r="F84" s="305"/>
      <c r="G84" s="305"/>
      <c r="H84" s="305"/>
      <c r="I84" s="305"/>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5"/>
      <c r="AK84" s="305"/>
      <c r="AL84" s="197"/>
      <c r="AM84" s="195"/>
      <c r="AN84" s="202"/>
      <c r="AO84" s="32"/>
    </row>
    <row r="85" spans="2:41" ht="21" hidden="1" x14ac:dyDescent="0.35">
      <c r="B85" s="134"/>
      <c r="C85" s="95">
        <f t="shared" ref="C85:J85" si="47">IF(C83=1,C12,0)</f>
        <v>128</v>
      </c>
      <c r="D85" s="95">
        <f t="shared" si="47"/>
        <v>0</v>
      </c>
      <c r="E85" s="95">
        <f t="shared" si="47"/>
        <v>0</v>
      </c>
      <c r="F85" s="95">
        <f t="shared" si="47"/>
        <v>0</v>
      </c>
      <c r="G85" s="95">
        <f t="shared" si="47"/>
        <v>0</v>
      </c>
      <c r="H85" s="95">
        <f t="shared" si="47"/>
        <v>0</v>
      </c>
      <c r="I85" s="95">
        <f t="shared" si="47"/>
        <v>0</v>
      </c>
      <c r="J85" s="95">
        <f t="shared" si="47"/>
        <v>0</v>
      </c>
      <c r="K85" s="95" t="s">
        <v>2</v>
      </c>
      <c r="L85" s="95">
        <f t="shared" ref="L85:S85" si="48">IF(L83=1,L12,0)</f>
        <v>0</v>
      </c>
      <c r="M85" s="95">
        <f t="shared" si="48"/>
        <v>64</v>
      </c>
      <c r="N85" s="95">
        <f t="shared" si="48"/>
        <v>32</v>
      </c>
      <c r="O85" s="95">
        <f t="shared" si="48"/>
        <v>0</v>
      </c>
      <c r="P85" s="95">
        <f t="shared" si="48"/>
        <v>0</v>
      </c>
      <c r="Q85" s="95">
        <f t="shared" si="48"/>
        <v>0</v>
      </c>
      <c r="R85" s="95">
        <f t="shared" si="48"/>
        <v>0</v>
      </c>
      <c r="S85" s="95">
        <f t="shared" si="48"/>
        <v>0</v>
      </c>
      <c r="T85" s="95" t="s">
        <v>2</v>
      </c>
      <c r="U85" s="95">
        <f t="shared" ref="U85:AB85" si="49">IF(U83=1,U12,0)</f>
        <v>0</v>
      </c>
      <c r="V85" s="95">
        <f t="shared" si="49"/>
        <v>0</v>
      </c>
      <c r="W85" s="95">
        <f t="shared" si="49"/>
        <v>32</v>
      </c>
      <c r="X85" s="95">
        <f t="shared" si="49"/>
        <v>0</v>
      </c>
      <c r="Y85" s="95">
        <f t="shared" si="49"/>
        <v>0</v>
      </c>
      <c r="Z85" s="95">
        <f t="shared" si="49"/>
        <v>0</v>
      </c>
      <c r="AA85" s="95">
        <f t="shared" si="49"/>
        <v>0</v>
      </c>
      <c r="AB85" s="95">
        <f t="shared" si="49"/>
        <v>0</v>
      </c>
      <c r="AC85" s="95" t="s">
        <v>2</v>
      </c>
      <c r="AD85" s="95">
        <f t="shared" ref="AD85:AK85" si="50">IF(AD83=1,AD12,0)</f>
        <v>128</v>
      </c>
      <c r="AE85" s="95">
        <f t="shared" si="50"/>
        <v>64</v>
      </c>
      <c r="AF85" s="95">
        <f t="shared" si="50"/>
        <v>32</v>
      </c>
      <c r="AG85" s="95">
        <f t="shared" si="50"/>
        <v>16</v>
      </c>
      <c r="AH85" s="95">
        <f t="shared" si="50"/>
        <v>8</v>
      </c>
      <c r="AI85" s="95">
        <f t="shared" si="50"/>
        <v>4</v>
      </c>
      <c r="AJ85" s="95">
        <f t="shared" si="50"/>
        <v>2</v>
      </c>
      <c r="AK85" s="95">
        <f t="shared" si="50"/>
        <v>1</v>
      </c>
      <c r="AL85" s="197"/>
      <c r="AM85" s="195"/>
      <c r="AN85" s="202"/>
      <c r="AO85" s="32"/>
    </row>
    <row r="86" spans="2:41" ht="24" thickBot="1" x14ac:dyDescent="0.6">
      <c r="B86" s="134"/>
      <c r="C86" s="309" t="s">
        <v>25</v>
      </c>
      <c r="D86" s="309"/>
      <c r="E86" s="309"/>
      <c r="F86" s="309"/>
      <c r="G86" s="309"/>
      <c r="H86" s="309"/>
      <c r="I86" s="309"/>
      <c r="J86" s="309"/>
      <c r="K86" s="309"/>
      <c r="L86" s="309"/>
      <c r="M86" s="309"/>
      <c r="N86" s="309"/>
      <c r="O86" s="309"/>
      <c r="P86" s="309"/>
      <c r="Q86" s="309"/>
      <c r="R86" s="309"/>
      <c r="S86" s="309"/>
      <c r="T86" s="309"/>
      <c r="U86" s="309"/>
      <c r="V86" s="309"/>
      <c r="W86" s="309"/>
      <c r="X86" s="309"/>
      <c r="Y86" s="309"/>
      <c r="Z86" s="309"/>
      <c r="AA86" s="309"/>
      <c r="AB86" s="309"/>
      <c r="AC86" s="309"/>
      <c r="AD86" s="309"/>
      <c r="AE86" s="309"/>
      <c r="AF86" s="309"/>
      <c r="AG86" s="309"/>
      <c r="AH86" s="309"/>
      <c r="AI86" s="309"/>
      <c r="AJ86" s="309"/>
      <c r="AK86" s="309"/>
      <c r="AL86" s="197"/>
      <c r="AM86" s="195"/>
      <c r="AN86" s="202"/>
      <c r="AO86" s="32"/>
    </row>
    <row r="87" spans="2:41" ht="53.25" hidden="1" customHeight="1" thickBot="1" x14ac:dyDescent="1.05">
      <c r="B87" s="134"/>
      <c r="C87" s="306">
        <f>SUM(C85:J85)</f>
        <v>128</v>
      </c>
      <c r="D87" s="307"/>
      <c r="E87" s="307"/>
      <c r="F87" s="307"/>
      <c r="G87" s="307"/>
      <c r="H87" s="307"/>
      <c r="I87" s="307"/>
      <c r="J87" s="307"/>
      <c r="K87" s="97" t="s">
        <v>2</v>
      </c>
      <c r="L87" s="307">
        <f>SUM(L85:S85)</f>
        <v>96</v>
      </c>
      <c r="M87" s="307"/>
      <c r="N87" s="307"/>
      <c r="O87" s="307"/>
      <c r="P87" s="307"/>
      <c r="Q87" s="307"/>
      <c r="R87" s="307"/>
      <c r="S87" s="307"/>
      <c r="T87" s="97" t="s">
        <v>2</v>
      </c>
      <c r="U87" s="307">
        <f>SUM(U85:AB85)</f>
        <v>32</v>
      </c>
      <c r="V87" s="307"/>
      <c r="W87" s="307"/>
      <c r="X87" s="307"/>
      <c r="Y87" s="307"/>
      <c r="Z87" s="307"/>
      <c r="AA87" s="307"/>
      <c r="AB87" s="307"/>
      <c r="AC87" s="97" t="s">
        <v>2</v>
      </c>
      <c r="AD87" s="307">
        <f>SUM(AD85:AK85)</f>
        <v>255</v>
      </c>
      <c r="AE87" s="307"/>
      <c r="AF87" s="307"/>
      <c r="AG87" s="307"/>
      <c r="AH87" s="307"/>
      <c r="AI87" s="307"/>
      <c r="AJ87" s="307"/>
      <c r="AK87" s="308"/>
      <c r="AL87" s="197"/>
      <c r="AM87" s="195"/>
      <c r="AN87" s="202"/>
      <c r="AO87" s="32"/>
    </row>
    <row r="88" spans="2:41" ht="30" customHeight="1" thickBot="1" x14ac:dyDescent="0.75">
      <c r="B88" s="134"/>
      <c r="C88" s="313" t="str">
        <f>_xlfn.CONCAT(C87:AK87)</f>
        <v>128.96.32.255</v>
      </c>
      <c r="D88" s="314"/>
      <c r="E88" s="314"/>
      <c r="F88" s="314"/>
      <c r="G88" s="314"/>
      <c r="H88" s="314"/>
      <c r="I88" s="314"/>
      <c r="J88" s="314"/>
      <c r="K88" s="314"/>
      <c r="L88" s="314"/>
      <c r="M88" s="314"/>
      <c r="N88" s="314"/>
      <c r="O88" s="314"/>
      <c r="P88" s="314"/>
      <c r="Q88" s="314"/>
      <c r="R88" s="314"/>
      <c r="S88" s="314"/>
      <c r="T88" s="314"/>
      <c r="U88" s="314"/>
      <c r="V88" s="314"/>
      <c r="W88" s="314"/>
      <c r="X88" s="314"/>
      <c r="Y88" s="314"/>
      <c r="Z88" s="314"/>
      <c r="AA88" s="314"/>
      <c r="AB88" s="314"/>
      <c r="AC88" s="314"/>
      <c r="AD88" s="314"/>
      <c r="AE88" s="314"/>
      <c r="AF88" s="314"/>
      <c r="AG88" s="314"/>
      <c r="AH88" s="314"/>
      <c r="AI88" s="314"/>
      <c r="AJ88" s="314"/>
      <c r="AK88" s="315"/>
      <c r="AL88" s="197"/>
      <c r="AM88" s="195"/>
      <c r="AN88" s="202"/>
      <c r="AO88" s="32"/>
    </row>
    <row r="89" spans="2:41" ht="30" customHeight="1" x14ac:dyDescent="0.7">
      <c r="B89" s="134"/>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197"/>
      <c r="AM89" s="195"/>
      <c r="AN89" s="202"/>
      <c r="AO89" s="32"/>
    </row>
    <row r="90" spans="2:41" ht="30" customHeight="1" x14ac:dyDescent="0.35">
      <c r="B90" s="378"/>
      <c r="C90" s="379"/>
      <c r="D90" s="379"/>
      <c r="E90" s="379"/>
      <c r="F90" s="379"/>
      <c r="G90" s="379"/>
      <c r="H90" s="379"/>
      <c r="I90" s="379"/>
      <c r="J90" s="379"/>
      <c r="K90" s="379"/>
      <c r="L90" s="379"/>
      <c r="M90" s="379"/>
      <c r="N90" s="379"/>
      <c r="O90" s="379"/>
      <c r="P90" s="379"/>
      <c r="Q90" s="379"/>
      <c r="R90" s="379"/>
      <c r="S90" s="379"/>
      <c r="T90" s="379"/>
      <c r="U90" s="379"/>
      <c r="V90" s="379"/>
      <c r="W90" s="379"/>
      <c r="X90" s="379"/>
      <c r="Y90" s="379"/>
      <c r="Z90" s="379"/>
      <c r="AA90" s="379"/>
      <c r="AB90" s="379"/>
      <c r="AC90" s="379"/>
      <c r="AD90" s="379"/>
      <c r="AE90" s="379"/>
      <c r="AF90" s="379"/>
      <c r="AG90" s="379"/>
      <c r="AH90" s="379"/>
      <c r="AI90" s="379"/>
      <c r="AJ90" s="379"/>
      <c r="AK90" s="379"/>
      <c r="AL90" s="379"/>
      <c r="AM90" s="379"/>
      <c r="AN90" s="202"/>
      <c r="AO90" s="32"/>
    </row>
    <row r="91" spans="2:41" ht="30" customHeight="1" x14ac:dyDescent="0.35">
      <c r="B91" s="378"/>
      <c r="C91" s="379"/>
      <c r="D91" s="379"/>
      <c r="E91" s="379"/>
      <c r="F91" s="379"/>
      <c r="G91" s="379"/>
      <c r="H91" s="379"/>
      <c r="I91" s="379"/>
      <c r="J91" s="379"/>
      <c r="K91" s="379"/>
      <c r="L91" s="379"/>
      <c r="M91" s="379"/>
      <c r="N91" s="379"/>
      <c r="O91" s="379"/>
      <c r="P91" s="379"/>
      <c r="Q91" s="379"/>
      <c r="R91" s="379"/>
      <c r="S91" s="379"/>
      <c r="T91" s="379"/>
      <c r="U91" s="379"/>
      <c r="V91" s="379"/>
      <c r="W91" s="379"/>
      <c r="X91" s="379"/>
      <c r="Y91" s="379"/>
      <c r="Z91" s="379"/>
      <c r="AA91" s="379"/>
      <c r="AB91" s="379"/>
      <c r="AC91" s="379"/>
      <c r="AD91" s="379"/>
      <c r="AE91" s="379"/>
      <c r="AF91" s="379"/>
      <c r="AG91" s="379"/>
      <c r="AH91" s="379"/>
      <c r="AI91" s="379"/>
      <c r="AJ91" s="379"/>
      <c r="AK91" s="379"/>
      <c r="AL91" s="379"/>
      <c r="AM91" s="379"/>
      <c r="AN91" s="202"/>
      <c r="AO91" s="32"/>
    </row>
    <row r="92" spans="2:41" ht="12" customHeight="1" thickBot="1" x14ac:dyDescent="0.75">
      <c r="B92" s="136"/>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98"/>
      <c r="AM92" s="199"/>
      <c r="AN92" s="125"/>
      <c r="AO92" s="32"/>
    </row>
    <row r="93" spans="2:41" ht="32.15" customHeight="1" thickTop="1" thickBot="1" x14ac:dyDescent="0.75">
      <c r="B93" s="164"/>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41"/>
      <c r="AM93" s="32"/>
      <c r="AN93" s="161"/>
      <c r="AO93" s="32"/>
    </row>
    <row r="94" spans="2:41" ht="52.5" customHeight="1" thickTop="1" thickBot="1" x14ac:dyDescent="1.4">
      <c r="B94" s="298" t="s">
        <v>49</v>
      </c>
      <c r="C94" s="299"/>
      <c r="D94" s="299"/>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9"/>
      <c r="AE94" s="299"/>
      <c r="AF94" s="299"/>
      <c r="AG94" s="299"/>
      <c r="AH94" s="299"/>
      <c r="AI94" s="299"/>
      <c r="AJ94" s="299"/>
      <c r="AK94" s="299"/>
      <c r="AL94" s="299"/>
      <c r="AM94" s="299"/>
      <c r="AN94" s="300"/>
      <c r="AO94" s="32"/>
    </row>
    <row r="95" spans="2:41" ht="66" customHeight="1" thickBot="1" x14ac:dyDescent="0.4">
      <c r="B95" s="327" t="s">
        <v>71</v>
      </c>
      <c r="C95" s="328"/>
      <c r="D95" s="328"/>
      <c r="E95" s="328"/>
      <c r="F95" s="328"/>
      <c r="G95" s="328"/>
      <c r="H95" s="328"/>
      <c r="I95" s="328"/>
      <c r="J95" s="328"/>
      <c r="K95" s="328"/>
      <c r="L95" s="328"/>
      <c r="M95" s="328"/>
      <c r="N95" s="328"/>
      <c r="O95" s="328"/>
      <c r="P95" s="328"/>
      <c r="Q95" s="328"/>
      <c r="R95" s="328"/>
      <c r="S95" s="328"/>
      <c r="T95" s="328"/>
      <c r="U95" s="328"/>
      <c r="V95" s="328"/>
      <c r="W95" s="328"/>
      <c r="X95" s="328"/>
      <c r="Y95" s="328"/>
      <c r="Z95" s="328"/>
      <c r="AA95" s="328"/>
      <c r="AB95" s="328"/>
      <c r="AC95" s="328"/>
      <c r="AD95" s="328"/>
      <c r="AE95" s="328"/>
      <c r="AF95" s="328"/>
      <c r="AG95" s="328"/>
      <c r="AH95" s="328"/>
      <c r="AI95" s="328"/>
      <c r="AJ95" s="328"/>
      <c r="AK95" s="328"/>
      <c r="AL95" s="328"/>
      <c r="AM95" s="328"/>
      <c r="AN95" s="118"/>
      <c r="AO95" s="32"/>
    </row>
    <row r="96" spans="2:41" ht="57.4" customHeight="1" x14ac:dyDescent="0.35">
      <c r="B96" s="211" t="s">
        <v>58</v>
      </c>
      <c r="C96" s="380" t="s">
        <v>72</v>
      </c>
      <c r="D96" s="380"/>
      <c r="E96" s="380"/>
      <c r="F96" s="380"/>
      <c r="G96" s="380"/>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1"/>
      <c r="AO96" s="32"/>
    </row>
    <row r="97" spans="2:87" ht="21.75" customHeight="1" thickBot="1" x14ac:dyDescent="0.4">
      <c r="B97" s="362" t="s">
        <v>42</v>
      </c>
      <c r="C97" s="363"/>
      <c r="D97" s="363"/>
      <c r="E97" s="363"/>
      <c r="F97" s="363"/>
      <c r="G97" s="363"/>
      <c r="H97" s="363"/>
      <c r="I97" s="363"/>
      <c r="J97" s="363"/>
      <c r="K97" s="363"/>
      <c r="L97" s="363"/>
      <c r="M97" s="363"/>
      <c r="N97" s="363"/>
      <c r="O97" s="364" t="str">
        <f>$C$51</f>
        <v>Class B</v>
      </c>
      <c r="P97" s="364"/>
      <c r="Q97" s="364"/>
      <c r="R97" s="364"/>
      <c r="S97" s="364"/>
      <c r="T97" s="189"/>
      <c r="U97" s="189"/>
      <c r="V97" s="326"/>
      <c r="W97" s="326"/>
      <c r="X97" s="326"/>
      <c r="Y97" s="326"/>
      <c r="Z97" s="326"/>
      <c r="AA97" s="326"/>
      <c r="AB97" s="326"/>
      <c r="AC97" s="326"/>
      <c r="AD97" s="112"/>
      <c r="AE97" s="112"/>
      <c r="AF97" s="112"/>
      <c r="AG97" s="112"/>
      <c r="AH97" s="112"/>
      <c r="AI97" s="112"/>
      <c r="AJ97" s="112"/>
      <c r="AK97" s="112"/>
      <c r="AL97" s="112"/>
      <c r="AM97" s="112"/>
      <c r="AN97" s="202"/>
      <c r="AO97" s="32"/>
    </row>
    <row r="98" spans="2:87" ht="30.75" customHeight="1" x14ac:dyDescent="0.35">
      <c r="B98" s="386" t="s">
        <v>43</v>
      </c>
      <c r="C98" s="387"/>
      <c r="D98" s="387"/>
      <c r="E98" s="387"/>
      <c r="F98" s="387"/>
      <c r="G98" s="387"/>
      <c r="H98" s="387"/>
      <c r="I98" s="387"/>
      <c r="J98" s="387"/>
      <c r="K98" s="387"/>
      <c r="L98" s="387"/>
      <c r="M98" s="387"/>
      <c r="N98" s="387"/>
      <c r="O98" s="387"/>
      <c r="P98" s="387"/>
      <c r="Q98" s="387"/>
      <c r="R98" s="387"/>
      <c r="S98" s="387"/>
      <c r="T98" s="387"/>
      <c r="U98" s="387"/>
      <c r="V98" s="387"/>
      <c r="W98" s="387"/>
      <c r="X98" s="387"/>
      <c r="Y98" s="387"/>
      <c r="Z98" s="387"/>
      <c r="AA98" s="387"/>
      <c r="AB98" s="387"/>
      <c r="AC98" s="387"/>
      <c r="AD98" s="387"/>
      <c r="AE98" s="387"/>
      <c r="AF98" s="387"/>
      <c r="AG98" s="387"/>
      <c r="AH98" s="387"/>
      <c r="AI98" s="387"/>
      <c r="AJ98" s="387"/>
      <c r="AK98" s="387"/>
      <c r="AL98" s="387"/>
      <c r="AM98" s="387"/>
      <c r="AN98" s="202"/>
      <c r="AO98" s="32"/>
    </row>
    <row r="99" spans="2:87" ht="21.75" customHeight="1" x14ac:dyDescent="0.35">
      <c r="B99" s="119"/>
      <c r="C99" s="100">
        <f>$C$62</f>
        <v>1</v>
      </c>
      <c r="D99" s="100">
        <f>$D$62</f>
        <v>0</v>
      </c>
      <c r="E99" s="100">
        <f>$E$62</f>
        <v>0</v>
      </c>
      <c r="F99" s="100">
        <f>$F$62</f>
        <v>0</v>
      </c>
      <c r="G99" s="100">
        <f>$G$62</f>
        <v>0</v>
      </c>
      <c r="H99" s="100">
        <f>$H$62</f>
        <v>0</v>
      </c>
      <c r="I99" s="100">
        <f>$I$62</f>
        <v>0</v>
      </c>
      <c r="J99" s="100">
        <f>$J$62</f>
        <v>0</v>
      </c>
      <c r="K99" s="109" t="s">
        <v>2</v>
      </c>
      <c r="L99" s="89">
        <f>$L$62</f>
        <v>0</v>
      </c>
      <c r="M99" s="89">
        <f>$M$62</f>
        <v>1</v>
      </c>
      <c r="N99" s="89">
        <f>$N$62</f>
        <v>1</v>
      </c>
      <c r="O99" s="89">
        <f>$O$62</f>
        <v>0</v>
      </c>
      <c r="P99" s="89">
        <f>$P$62</f>
        <v>0</v>
      </c>
      <c r="Q99" s="105">
        <f>$Q$62</f>
        <v>0</v>
      </c>
      <c r="R99" s="105">
        <f>$R$62</f>
        <v>0</v>
      </c>
      <c r="S99" s="105">
        <f>$S$62</f>
        <v>0</v>
      </c>
      <c r="T99" s="109" t="s">
        <v>2</v>
      </c>
      <c r="U99" s="89">
        <f>$U$62</f>
        <v>0</v>
      </c>
      <c r="V99" s="89">
        <f>$V$62</f>
        <v>0</v>
      </c>
      <c r="W99" s="89">
        <f>$W$62</f>
        <v>1</v>
      </c>
      <c r="X99" s="89">
        <f>$X$62</f>
        <v>0</v>
      </c>
      <c r="Y99" s="89">
        <f>$Y$62</f>
        <v>0</v>
      </c>
      <c r="Z99" s="89">
        <f>$Z$62</f>
        <v>0</v>
      </c>
      <c r="AA99" s="89">
        <f>$AA$62</f>
        <v>0</v>
      </c>
      <c r="AB99" s="89">
        <f>$AB$62</f>
        <v>0</v>
      </c>
      <c r="AC99" s="109" t="s">
        <v>2</v>
      </c>
      <c r="AD99" s="89">
        <f>$AD$62</f>
        <v>0</v>
      </c>
      <c r="AE99" s="89">
        <f>$AE$62</f>
        <v>1</v>
      </c>
      <c r="AF99" s="89">
        <f>$AF$62</f>
        <v>0</v>
      </c>
      <c r="AG99" s="89">
        <f>$AG$62</f>
        <v>0</v>
      </c>
      <c r="AH99" s="89">
        <f>$AH$62</f>
        <v>0</v>
      </c>
      <c r="AI99" s="89">
        <f>$AI$62</f>
        <v>0</v>
      </c>
      <c r="AJ99" s="89">
        <f>$AJ$62</f>
        <v>0</v>
      </c>
      <c r="AK99" s="89">
        <f>$AK$62</f>
        <v>0</v>
      </c>
      <c r="AL99" s="108"/>
      <c r="AM99" s="108"/>
      <c r="AN99" s="202"/>
      <c r="AO99" s="32"/>
    </row>
    <row r="100" spans="2:87" s="215" customFormat="1" ht="31.15" customHeight="1" x14ac:dyDescent="0.5">
      <c r="B100" s="320" t="s">
        <v>44</v>
      </c>
      <c r="C100" s="321"/>
      <c r="D100" s="321"/>
      <c r="E100" s="321"/>
      <c r="F100" s="321"/>
      <c r="G100" s="321"/>
      <c r="H100" s="321"/>
      <c r="I100" s="321"/>
      <c r="J100" s="321"/>
      <c r="K100" s="321"/>
      <c r="L100" s="321"/>
      <c r="M100" s="321"/>
      <c r="N100" s="321"/>
      <c r="O100" s="321"/>
      <c r="P100" s="321"/>
      <c r="Q100" s="322" t="str">
        <f>O97</f>
        <v>Class B</v>
      </c>
      <c r="R100" s="322"/>
      <c r="S100" s="322"/>
      <c r="T100" s="323" t="s">
        <v>45</v>
      </c>
      <c r="U100" s="323"/>
      <c r="V100" s="323"/>
      <c r="W100" s="216"/>
      <c r="X100" s="216"/>
      <c r="Y100" s="216"/>
      <c r="Z100" s="216"/>
      <c r="AA100" s="216"/>
      <c r="AB100" s="216"/>
      <c r="AC100" s="216"/>
      <c r="AD100" s="216"/>
      <c r="AE100" s="216"/>
      <c r="AF100" s="216"/>
      <c r="AG100" s="216"/>
      <c r="AH100" s="216"/>
      <c r="AI100" s="216"/>
      <c r="AJ100" s="216"/>
      <c r="AK100" s="216"/>
      <c r="AL100" s="216"/>
      <c r="AM100" s="216"/>
      <c r="AN100" s="212"/>
      <c r="AO100" s="32"/>
    </row>
    <row r="101" spans="2:87" ht="22.5" customHeight="1" x14ac:dyDescent="0.35">
      <c r="B101" s="120"/>
      <c r="C101" s="113"/>
      <c r="D101" s="113"/>
      <c r="E101" s="113"/>
      <c r="F101" s="113"/>
      <c r="G101" s="113"/>
      <c r="H101" s="113"/>
      <c r="I101" s="113"/>
      <c r="J101" s="113"/>
      <c r="K101" s="201"/>
      <c r="L101" s="113"/>
      <c r="M101" s="113"/>
      <c r="N101" s="113"/>
      <c r="O101" s="329">
        <v>255</v>
      </c>
      <c r="P101" s="329"/>
      <c r="Q101" s="201" t="s">
        <v>2</v>
      </c>
      <c r="R101" s="329">
        <f>IF(Q100="Class A",0,255)</f>
        <v>255</v>
      </c>
      <c r="S101" s="329"/>
      <c r="T101" s="204" t="s">
        <v>2</v>
      </c>
      <c r="U101" s="329">
        <f>IF(Q100="Class C",255,0)</f>
        <v>0</v>
      </c>
      <c r="V101" s="329"/>
      <c r="W101" s="201" t="s">
        <v>2</v>
      </c>
      <c r="X101" s="330">
        <v>0</v>
      </c>
      <c r="Y101" s="330"/>
      <c r="Z101" s="113"/>
      <c r="AA101" s="113"/>
      <c r="AB101" s="113"/>
      <c r="AC101" s="204"/>
      <c r="AD101" s="113"/>
      <c r="AE101" s="113"/>
      <c r="AF101" s="113"/>
      <c r="AG101" s="113"/>
      <c r="AH101" s="113"/>
      <c r="AI101" s="113"/>
      <c r="AJ101" s="113"/>
      <c r="AK101" s="113"/>
      <c r="AL101" s="107"/>
      <c r="AM101" s="107"/>
      <c r="AN101" s="202"/>
      <c r="AO101" s="32"/>
    </row>
    <row r="102" spans="2:87" ht="21" customHeight="1" x14ac:dyDescent="0.35">
      <c r="B102" s="333" t="s">
        <v>79</v>
      </c>
      <c r="C102" s="334"/>
      <c r="D102" s="334"/>
      <c r="E102" s="334"/>
      <c r="F102" s="334"/>
      <c r="G102" s="334"/>
      <c r="H102" s="334"/>
      <c r="I102" s="334"/>
      <c r="J102" s="334"/>
      <c r="K102" s="334"/>
      <c r="L102" s="334"/>
      <c r="M102" s="334"/>
      <c r="N102" s="334"/>
      <c r="O102" s="334"/>
      <c r="P102" s="334"/>
      <c r="Q102" s="334"/>
      <c r="R102" s="334"/>
      <c r="S102" s="334"/>
      <c r="T102" s="334"/>
      <c r="U102" s="334"/>
      <c r="V102" s="334"/>
      <c r="W102" s="334"/>
      <c r="X102" s="334"/>
      <c r="Y102" s="334"/>
      <c r="Z102" s="334"/>
      <c r="AA102" s="334"/>
      <c r="AB102" s="334"/>
      <c r="AC102" s="107"/>
      <c r="AD102" s="107"/>
      <c r="AE102" s="107"/>
      <c r="AF102" s="107"/>
      <c r="AG102" s="107"/>
      <c r="AH102" s="107"/>
      <c r="AI102" s="107"/>
      <c r="AJ102" s="107"/>
      <c r="AK102" s="107"/>
      <c r="AL102" s="107"/>
      <c r="AM102" s="107"/>
      <c r="AN102" s="202"/>
      <c r="AO102" s="32"/>
    </row>
    <row r="103" spans="2:87" ht="21" x14ac:dyDescent="0.35">
      <c r="B103" s="205"/>
      <c r="C103" s="117">
        <v>1</v>
      </c>
      <c r="D103" s="117">
        <v>1</v>
      </c>
      <c r="E103" s="117">
        <v>1</v>
      </c>
      <c r="F103" s="117">
        <v>1</v>
      </c>
      <c r="G103" s="117">
        <v>1</v>
      </c>
      <c r="H103" s="117">
        <v>1</v>
      </c>
      <c r="I103" s="117">
        <v>1</v>
      </c>
      <c r="J103" s="117">
        <v>1</v>
      </c>
      <c r="K103" s="206" t="s">
        <v>2</v>
      </c>
      <c r="L103" s="106">
        <f t="shared" ref="L103:S103" si="51">IF($O$119&lt;&gt;"Class A",1,0)</f>
        <v>1</v>
      </c>
      <c r="M103" s="106">
        <f t="shared" si="51"/>
        <v>1</v>
      </c>
      <c r="N103" s="106">
        <f t="shared" si="51"/>
        <v>1</v>
      </c>
      <c r="O103" s="106">
        <f t="shared" si="51"/>
        <v>1</v>
      </c>
      <c r="P103" s="106">
        <f t="shared" si="51"/>
        <v>1</v>
      </c>
      <c r="Q103" s="106">
        <f t="shared" si="51"/>
        <v>1</v>
      </c>
      <c r="R103" s="106">
        <f t="shared" si="51"/>
        <v>1</v>
      </c>
      <c r="S103" s="106">
        <f t="shared" si="51"/>
        <v>1</v>
      </c>
      <c r="T103" s="116" t="s">
        <v>2</v>
      </c>
      <c r="U103" s="89">
        <f t="shared" ref="U103:AB103" si="52">IF($O$119="Class C",1,0)</f>
        <v>0</v>
      </c>
      <c r="V103" s="89">
        <f t="shared" si="52"/>
        <v>0</v>
      </c>
      <c r="W103" s="89">
        <f t="shared" si="52"/>
        <v>0</v>
      </c>
      <c r="X103" s="89">
        <f t="shared" si="52"/>
        <v>0</v>
      </c>
      <c r="Y103" s="89">
        <f t="shared" si="52"/>
        <v>0</v>
      </c>
      <c r="Z103" s="89">
        <f t="shared" si="52"/>
        <v>0</v>
      </c>
      <c r="AA103" s="89">
        <f t="shared" si="52"/>
        <v>0</v>
      </c>
      <c r="AB103" s="89">
        <f t="shared" si="52"/>
        <v>0</v>
      </c>
      <c r="AC103" s="116" t="s">
        <v>2</v>
      </c>
      <c r="AD103" s="89">
        <v>0</v>
      </c>
      <c r="AE103" s="89">
        <v>0</v>
      </c>
      <c r="AF103" s="89">
        <v>0</v>
      </c>
      <c r="AG103" s="89">
        <v>0</v>
      </c>
      <c r="AH103" s="89">
        <v>0</v>
      </c>
      <c r="AI103" s="89">
        <v>0</v>
      </c>
      <c r="AJ103" s="89">
        <v>0</v>
      </c>
      <c r="AK103" s="89">
        <v>0</v>
      </c>
      <c r="AL103" s="109"/>
      <c r="AM103" s="109"/>
      <c r="AN103" s="202"/>
      <c r="AO103" s="32"/>
    </row>
    <row r="104" spans="2:87" s="215" customFormat="1" ht="30.4" customHeight="1" x14ac:dyDescent="0.5">
      <c r="B104" s="320" t="s">
        <v>48</v>
      </c>
      <c r="C104" s="321"/>
      <c r="D104" s="321"/>
      <c r="E104" s="321"/>
      <c r="F104" s="321"/>
      <c r="G104" s="321"/>
      <c r="H104" s="321"/>
      <c r="I104" s="321"/>
      <c r="J104" s="321"/>
      <c r="K104" s="321"/>
      <c r="L104" s="321"/>
      <c r="M104" s="321"/>
      <c r="N104" s="335" t="str">
        <f>_xlfn.CONCAT(C19:AK19)</f>
        <v>255.255.224.0</v>
      </c>
      <c r="O104" s="335"/>
      <c r="P104" s="335"/>
      <c r="Q104" s="335"/>
      <c r="R104" s="335"/>
      <c r="S104" s="218"/>
      <c r="T104" s="218"/>
      <c r="U104" s="218"/>
      <c r="V104" s="218"/>
      <c r="W104" s="218"/>
      <c r="X104" s="213"/>
      <c r="Y104" s="213"/>
      <c r="Z104" s="213"/>
      <c r="AA104" s="213"/>
      <c r="AB104" s="213"/>
      <c r="AC104" s="213"/>
      <c r="AD104" s="214"/>
      <c r="AE104" s="214"/>
      <c r="AF104" s="214"/>
      <c r="AG104" s="214"/>
      <c r="AH104" s="214"/>
      <c r="AI104" s="214"/>
      <c r="AJ104" s="214"/>
      <c r="AK104" s="214"/>
      <c r="AL104" s="214"/>
      <c r="AM104" s="214"/>
      <c r="AN104" s="212"/>
      <c r="AO104" s="32"/>
    </row>
    <row r="105" spans="2:87" ht="21" customHeight="1" x14ac:dyDescent="0.35">
      <c r="B105" s="333" t="s">
        <v>74</v>
      </c>
      <c r="C105" s="334"/>
      <c r="D105" s="334"/>
      <c r="E105" s="334"/>
      <c r="F105" s="334"/>
      <c r="G105" s="334"/>
      <c r="H105" s="334"/>
      <c r="I105" s="334"/>
      <c r="J105" s="334"/>
      <c r="K105" s="334"/>
      <c r="L105" s="334"/>
      <c r="M105" s="334"/>
      <c r="N105" s="334"/>
      <c r="O105" s="334"/>
      <c r="P105" s="334"/>
      <c r="Q105" s="334"/>
      <c r="R105" s="334"/>
      <c r="S105" s="334"/>
      <c r="T105" s="334"/>
      <c r="U105" s="334"/>
      <c r="V105" s="334"/>
      <c r="W105" s="334"/>
      <c r="X105" s="200"/>
      <c r="Y105" s="200"/>
      <c r="Z105" s="200"/>
      <c r="AA105" s="200"/>
      <c r="AB105" s="200"/>
      <c r="AC105" s="200"/>
      <c r="AD105" s="109"/>
      <c r="AE105" s="109"/>
      <c r="AF105" s="109"/>
      <c r="AG105" s="109"/>
      <c r="AH105" s="109"/>
      <c r="AI105" s="109"/>
      <c r="AJ105" s="109"/>
      <c r="AK105" s="109"/>
      <c r="AL105" s="109"/>
      <c r="AM105" s="109"/>
      <c r="AN105" s="202"/>
      <c r="AO105" s="32"/>
    </row>
    <row r="106" spans="2:87" ht="21" x14ac:dyDescent="0.35">
      <c r="B106" s="205"/>
      <c r="C106" s="106">
        <f>C17</f>
        <v>1</v>
      </c>
      <c r="D106" s="106">
        <f t="shared" ref="D106:AK106" si="53">D17</f>
        <v>1</v>
      </c>
      <c r="E106" s="106">
        <f t="shared" si="53"/>
        <v>1</v>
      </c>
      <c r="F106" s="106">
        <f t="shared" si="53"/>
        <v>1</v>
      </c>
      <c r="G106" s="106">
        <f t="shared" si="53"/>
        <v>1</v>
      </c>
      <c r="H106" s="106">
        <f t="shared" si="53"/>
        <v>1</v>
      </c>
      <c r="I106" s="106">
        <f t="shared" si="53"/>
        <v>1</v>
      </c>
      <c r="J106" s="106">
        <f t="shared" si="53"/>
        <v>1</v>
      </c>
      <c r="K106" s="116" t="str">
        <f t="shared" si="53"/>
        <v>.</v>
      </c>
      <c r="L106" s="106">
        <f t="shared" si="53"/>
        <v>1</v>
      </c>
      <c r="M106" s="106">
        <f t="shared" si="53"/>
        <v>1</v>
      </c>
      <c r="N106" s="106">
        <f t="shared" si="53"/>
        <v>1</v>
      </c>
      <c r="O106" s="106">
        <f t="shared" si="53"/>
        <v>1</v>
      </c>
      <c r="P106" s="106">
        <f t="shared" si="53"/>
        <v>1</v>
      </c>
      <c r="Q106" s="106">
        <f t="shared" si="53"/>
        <v>1</v>
      </c>
      <c r="R106" s="106">
        <f t="shared" si="53"/>
        <v>1</v>
      </c>
      <c r="S106" s="106">
        <f t="shared" si="53"/>
        <v>1</v>
      </c>
      <c r="T106" s="116" t="str">
        <f t="shared" si="53"/>
        <v>.</v>
      </c>
      <c r="U106" s="106">
        <f t="shared" si="53"/>
        <v>1</v>
      </c>
      <c r="V106" s="106">
        <f t="shared" si="53"/>
        <v>1</v>
      </c>
      <c r="W106" s="106">
        <f t="shared" si="53"/>
        <v>1</v>
      </c>
      <c r="X106" s="106">
        <f t="shared" si="53"/>
        <v>0</v>
      </c>
      <c r="Y106" s="106">
        <f t="shared" si="53"/>
        <v>0</v>
      </c>
      <c r="Z106" s="106">
        <f t="shared" si="53"/>
        <v>0</v>
      </c>
      <c r="AA106" s="106">
        <f t="shared" si="53"/>
        <v>0</v>
      </c>
      <c r="AB106" s="106">
        <f t="shared" si="53"/>
        <v>0</v>
      </c>
      <c r="AC106" s="116" t="str">
        <f t="shared" si="53"/>
        <v>.</v>
      </c>
      <c r="AD106" s="106">
        <f t="shared" si="53"/>
        <v>0</v>
      </c>
      <c r="AE106" s="106">
        <f t="shared" si="53"/>
        <v>0</v>
      </c>
      <c r="AF106" s="106">
        <f t="shared" si="53"/>
        <v>0</v>
      </c>
      <c r="AG106" s="106">
        <f t="shared" si="53"/>
        <v>0</v>
      </c>
      <c r="AH106" s="106">
        <f t="shared" si="53"/>
        <v>0</v>
      </c>
      <c r="AI106" s="106">
        <f t="shared" si="53"/>
        <v>0</v>
      </c>
      <c r="AJ106" s="106">
        <f t="shared" si="53"/>
        <v>0</v>
      </c>
      <c r="AK106" s="106">
        <f t="shared" si="53"/>
        <v>0</v>
      </c>
      <c r="AL106" s="109"/>
      <c r="AM106" s="109"/>
      <c r="AN106" s="202"/>
      <c r="AO106" s="32"/>
    </row>
    <row r="107" spans="2:87" ht="21" x14ac:dyDescent="0.35">
      <c r="B107" s="205"/>
      <c r="C107" s="206" t="str">
        <f>IF(AND(C103=1,C106=1),"","↑")</f>
        <v/>
      </c>
      <c r="D107" s="206" t="str">
        <f t="shared" ref="D107:AB107" si="54">IF(AND(D103=1,D106=1),"","↑")</f>
        <v/>
      </c>
      <c r="E107" s="206" t="str">
        <f t="shared" si="54"/>
        <v/>
      </c>
      <c r="F107" s="206" t="str">
        <f t="shared" si="54"/>
        <v/>
      </c>
      <c r="G107" s="206" t="str">
        <f t="shared" si="54"/>
        <v/>
      </c>
      <c r="H107" s="206" t="str">
        <f t="shared" si="54"/>
        <v/>
      </c>
      <c r="I107" s="206" t="str">
        <f t="shared" si="54"/>
        <v/>
      </c>
      <c r="J107" s="206" t="str">
        <f t="shared" si="54"/>
        <v/>
      </c>
      <c r="K107" s="206"/>
      <c r="L107" s="206" t="str">
        <f t="shared" si="54"/>
        <v/>
      </c>
      <c r="M107" s="206" t="str">
        <f t="shared" si="54"/>
        <v/>
      </c>
      <c r="N107" s="206" t="str">
        <f t="shared" si="54"/>
        <v/>
      </c>
      <c r="O107" s="206" t="str">
        <f t="shared" si="54"/>
        <v/>
      </c>
      <c r="P107" s="206" t="str">
        <f t="shared" si="54"/>
        <v/>
      </c>
      <c r="Q107" s="206" t="str">
        <f t="shared" si="54"/>
        <v/>
      </c>
      <c r="R107" s="206" t="str">
        <f t="shared" si="54"/>
        <v/>
      </c>
      <c r="S107" s="206" t="str">
        <f t="shared" si="54"/>
        <v/>
      </c>
      <c r="T107" s="206"/>
      <c r="U107" s="206" t="str">
        <f t="shared" si="54"/>
        <v>↑</v>
      </c>
      <c r="V107" s="206" t="str">
        <f t="shared" si="54"/>
        <v>↑</v>
      </c>
      <c r="W107" s="206" t="str">
        <f t="shared" si="54"/>
        <v>↑</v>
      </c>
      <c r="X107" s="206" t="str">
        <f t="shared" si="54"/>
        <v>↑</v>
      </c>
      <c r="Y107" s="206" t="str">
        <f t="shared" si="54"/>
        <v>↑</v>
      </c>
      <c r="Z107" s="206" t="str">
        <f t="shared" si="54"/>
        <v>↑</v>
      </c>
      <c r="AA107" s="206" t="str">
        <f t="shared" si="54"/>
        <v>↑</v>
      </c>
      <c r="AB107" s="206" t="str">
        <f t="shared" si="54"/>
        <v>↑</v>
      </c>
      <c r="AC107" s="206"/>
      <c r="AD107" s="210" t="str">
        <f t="shared" ref="AD107" si="55">IF(AND(AD103=0,AD106=1),"","↑")</f>
        <v>↑</v>
      </c>
      <c r="AE107" s="210" t="str">
        <f t="shared" ref="AE107" si="56">IF(AND(AE103=0,AE106=1),"","↑")</f>
        <v>↑</v>
      </c>
      <c r="AF107" s="210" t="str">
        <f t="shared" ref="AF107" si="57">IF(AND(AF103=0,AF106=1),"","↑")</f>
        <v>↑</v>
      </c>
      <c r="AG107" s="210" t="str">
        <f t="shared" ref="AG107" si="58">IF(AND(AG103=0,AG106=1),"","↑")</f>
        <v>↑</v>
      </c>
      <c r="AH107" s="210" t="str">
        <f t="shared" ref="AH107:AK107" si="59">IF(AND(AH103=0,AH106=1),"","↑")</f>
        <v>↑</v>
      </c>
      <c r="AI107" s="210" t="str">
        <f t="shared" si="59"/>
        <v>↑</v>
      </c>
      <c r="AJ107" s="210" t="str">
        <f t="shared" si="59"/>
        <v>↑</v>
      </c>
      <c r="AK107" s="210" t="str">
        <f t="shared" si="59"/>
        <v>↑</v>
      </c>
      <c r="AL107" s="109"/>
      <c r="AM107" s="109"/>
      <c r="AN107" s="202"/>
      <c r="AO107" s="32"/>
    </row>
    <row r="108" spans="2:87" ht="21" x14ac:dyDescent="0.35">
      <c r="B108" s="331" t="s">
        <v>73</v>
      </c>
      <c r="C108" s="332"/>
      <c r="D108" s="332"/>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332"/>
      <c r="AJ108" s="332"/>
      <c r="AK108" s="332"/>
      <c r="AL108" s="109"/>
      <c r="AM108" s="109"/>
      <c r="AN108" s="202"/>
      <c r="AO108" s="32"/>
    </row>
    <row r="109" spans="2:87" ht="21" hidden="1" x14ac:dyDescent="0.35">
      <c r="B109" s="205"/>
      <c r="C109" s="206">
        <f t="shared" ref="C109:AC109" si="60">IF(C106=C103,0,1)</f>
        <v>0</v>
      </c>
      <c r="D109" s="206">
        <f t="shared" si="60"/>
        <v>0</v>
      </c>
      <c r="E109" s="206">
        <f t="shared" si="60"/>
        <v>0</v>
      </c>
      <c r="F109" s="206">
        <f t="shared" si="60"/>
        <v>0</v>
      </c>
      <c r="G109" s="206">
        <f t="shared" si="60"/>
        <v>0</v>
      </c>
      <c r="H109" s="206">
        <f t="shared" si="60"/>
        <v>0</v>
      </c>
      <c r="I109" s="206">
        <f t="shared" si="60"/>
        <v>0</v>
      </c>
      <c r="J109" s="206">
        <f t="shared" si="60"/>
        <v>0</v>
      </c>
      <c r="K109" s="206">
        <f t="shared" si="60"/>
        <v>0</v>
      </c>
      <c r="L109" s="206">
        <f t="shared" si="60"/>
        <v>0</v>
      </c>
      <c r="M109" s="206">
        <f t="shared" si="60"/>
        <v>0</v>
      </c>
      <c r="N109" s="206">
        <f t="shared" si="60"/>
        <v>0</v>
      </c>
      <c r="O109" s="206">
        <f t="shared" si="60"/>
        <v>0</v>
      </c>
      <c r="P109" s="206">
        <f t="shared" si="60"/>
        <v>0</v>
      </c>
      <c r="Q109" s="206">
        <f t="shared" si="60"/>
        <v>0</v>
      </c>
      <c r="R109" s="206">
        <f t="shared" si="60"/>
        <v>0</v>
      </c>
      <c r="S109" s="206">
        <f t="shared" si="60"/>
        <v>0</v>
      </c>
      <c r="T109" s="206">
        <f t="shared" si="60"/>
        <v>0</v>
      </c>
      <c r="U109" s="206">
        <f t="shared" si="60"/>
        <v>1</v>
      </c>
      <c r="V109" s="206">
        <f t="shared" si="60"/>
        <v>1</v>
      </c>
      <c r="W109" s="206">
        <f t="shared" si="60"/>
        <v>1</v>
      </c>
      <c r="X109" s="206">
        <f t="shared" si="60"/>
        <v>0</v>
      </c>
      <c r="Y109" s="206">
        <f t="shared" si="60"/>
        <v>0</v>
      </c>
      <c r="Z109" s="206">
        <f t="shared" si="60"/>
        <v>0</v>
      </c>
      <c r="AA109" s="206">
        <f t="shared" si="60"/>
        <v>0</v>
      </c>
      <c r="AB109" s="206">
        <f t="shared" si="60"/>
        <v>0</v>
      </c>
      <c r="AC109" s="206">
        <f t="shared" si="60"/>
        <v>0</v>
      </c>
      <c r="AD109" s="206">
        <f>IF(AD106=AD103,1,0)</f>
        <v>1</v>
      </c>
      <c r="AE109" s="210">
        <f t="shared" ref="AE109:AK109" si="61">IF(AE106=AE103,1,0)</f>
        <v>1</v>
      </c>
      <c r="AF109" s="210">
        <f t="shared" si="61"/>
        <v>1</v>
      </c>
      <c r="AG109" s="210">
        <f t="shared" si="61"/>
        <v>1</v>
      </c>
      <c r="AH109" s="210">
        <f t="shared" si="61"/>
        <v>1</v>
      </c>
      <c r="AI109" s="210">
        <f t="shared" si="61"/>
        <v>1</v>
      </c>
      <c r="AJ109" s="210">
        <f t="shared" si="61"/>
        <v>1</v>
      </c>
      <c r="AK109" s="210">
        <f t="shared" si="61"/>
        <v>1</v>
      </c>
      <c r="AL109" s="109"/>
      <c r="AM109" s="109"/>
      <c r="AN109" s="202"/>
      <c r="AO109" s="32"/>
    </row>
    <row r="110" spans="2:87" ht="67.5" customHeight="1" x14ac:dyDescent="0.35">
      <c r="B110" s="333" t="s">
        <v>78</v>
      </c>
      <c r="C110" s="334"/>
      <c r="D110" s="334"/>
      <c r="E110" s="334"/>
      <c r="F110" s="334"/>
      <c r="G110" s="334"/>
      <c r="H110" s="334"/>
      <c r="I110" s="334"/>
      <c r="J110" s="334"/>
      <c r="K110" s="334"/>
      <c r="L110" s="334"/>
      <c r="M110" s="334"/>
      <c r="N110" s="334"/>
      <c r="O110" s="334"/>
      <c r="P110" s="334"/>
      <c r="Q110" s="334"/>
      <c r="R110" s="334"/>
      <c r="S110" s="334"/>
      <c r="T110" s="334"/>
      <c r="U110" s="334"/>
      <c r="V110" s="334"/>
      <c r="W110" s="334"/>
      <c r="X110" s="334"/>
      <c r="Y110" s="334"/>
      <c r="Z110" s="334"/>
      <c r="AA110" s="334"/>
      <c r="AB110" s="334"/>
      <c r="AC110" s="334"/>
      <c r="AD110" s="334"/>
      <c r="AE110" s="334"/>
      <c r="AF110" s="334"/>
      <c r="AG110" s="334"/>
      <c r="AH110" s="334"/>
      <c r="AI110" s="334"/>
      <c r="AJ110" s="334"/>
      <c r="AK110" s="334"/>
      <c r="AL110" s="334"/>
      <c r="AM110" s="334"/>
      <c r="AN110" s="202"/>
      <c r="AO110" s="32"/>
    </row>
    <row r="111" spans="2:87" ht="32.25" customHeight="1" thickBot="1" x14ac:dyDescent="0.7">
      <c r="B111" s="121"/>
      <c r="C111" s="122"/>
      <c r="D111" s="122"/>
      <c r="E111" s="122"/>
      <c r="F111" s="122"/>
      <c r="G111" s="122"/>
      <c r="H111" s="122"/>
      <c r="I111" s="122"/>
      <c r="J111" s="122"/>
      <c r="K111" s="122"/>
      <c r="L111" s="207">
        <v>2</v>
      </c>
      <c r="M111" s="123">
        <f>SUM(C109:J109,L109:S109,U109:AB109,AD109:AK109)</f>
        <v>11</v>
      </c>
      <c r="N111" s="207" t="s">
        <v>38</v>
      </c>
      <c r="O111" s="207">
        <v>2</v>
      </c>
      <c r="P111" s="124" t="s">
        <v>39</v>
      </c>
      <c r="Q111" s="291">
        <f>2^M111-2</f>
        <v>2046</v>
      </c>
      <c r="R111" s="291"/>
      <c r="S111" s="291"/>
      <c r="T111" s="291"/>
      <c r="U111" s="291"/>
      <c r="V111" s="292" t="s">
        <v>90</v>
      </c>
      <c r="W111" s="292"/>
      <c r="X111" s="292"/>
      <c r="Y111" s="292"/>
      <c r="Z111" s="292"/>
      <c r="AA111" s="292"/>
      <c r="AB111" s="292"/>
      <c r="AC111" s="292"/>
      <c r="AD111" s="292"/>
      <c r="AE111" s="292"/>
      <c r="AF111" s="292"/>
      <c r="AG111" s="292"/>
      <c r="AH111" s="292"/>
      <c r="AI111" s="292"/>
      <c r="AJ111" s="292"/>
      <c r="AK111" s="292"/>
      <c r="AL111" s="292"/>
      <c r="AM111" s="292"/>
      <c r="AN111" s="125"/>
      <c r="AO111" s="32"/>
      <c r="AU111" s="193"/>
      <c r="AV111" s="193"/>
      <c r="AW111" s="193"/>
      <c r="AX111" s="193"/>
      <c r="AY111" s="193"/>
      <c r="AZ111" s="193"/>
      <c r="BA111" s="193"/>
      <c r="BB111" s="193"/>
      <c r="BC111" s="193"/>
      <c r="BD111" s="193"/>
      <c r="BE111" s="193"/>
      <c r="BF111" s="193"/>
      <c r="BG111" s="193"/>
      <c r="BH111" s="193"/>
      <c r="BI111" s="193"/>
      <c r="BJ111" s="193"/>
      <c r="BK111" s="193"/>
      <c r="BL111" s="193"/>
      <c r="BM111" s="193"/>
      <c r="BN111" s="193"/>
      <c r="BO111" s="193"/>
      <c r="BP111" s="193"/>
      <c r="BQ111" s="193"/>
      <c r="BR111" s="193"/>
      <c r="BS111" s="193"/>
      <c r="BT111" s="193"/>
      <c r="BU111" s="193"/>
      <c r="BV111" s="193"/>
      <c r="BW111" s="193"/>
      <c r="BX111" s="193"/>
      <c r="BY111" s="193"/>
      <c r="BZ111" s="193"/>
      <c r="CA111" s="193"/>
      <c r="CB111" s="193"/>
      <c r="CC111" s="193"/>
      <c r="CD111" s="193"/>
      <c r="CE111" s="194"/>
      <c r="CF111" s="194"/>
      <c r="CG111" s="32"/>
      <c r="CH111" s="4"/>
      <c r="CI111" s="4"/>
    </row>
    <row r="112" spans="2:87" ht="32.15" customHeight="1" thickTop="1" thickBot="1" x14ac:dyDescent="0.7">
      <c r="B112" s="160"/>
      <c r="C112" s="126"/>
      <c r="D112" s="126"/>
      <c r="E112" s="126"/>
      <c r="F112" s="126"/>
      <c r="G112" s="126"/>
      <c r="H112" s="126"/>
      <c r="I112" s="126"/>
      <c r="J112" s="126"/>
      <c r="K112" s="126"/>
      <c r="L112" s="127"/>
      <c r="M112" s="128"/>
      <c r="N112" s="127"/>
      <c r="O112" s="127"/>
      <c r="P112" s="129"/>
      <c r="Q112" s="130"/>
      <c r="R112" s="130"/>
      <c r="S112" s="130"/>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61"/>
      <c r="AO112" s="32"/>
    </row>
    <row r="113" spans="2:41" ht="52.5" customHeight="1" thickTop="1" thickBot="1" x14ac:dyDescent="1.4">
      <c r="B113" s="298" t="s">
        <v>41</v>
      </c>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c r="AK113" s="299"/>
      <c r="AL113" s="299"/>
      <c r="AM113" s="299"/>
      <c r="AN113" s="300"/>
      <c r="AO113" s="32"/>
    </row>
    <row r="114" spans="2:41" ht="72" customHeight="1" thickBot="1" x14ac:dyDescent="0.4">
      <c r="B114" s="327" t="s">
        <v>75</v>
      </c>
      <c r="C114" s="328"/>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328"/>
      <c r="AE114" s="328"/>
      <c r="AF114" s="328"/>
      <c r="AG114" s="328"/>
      <c r="AH114" s="328"/>
      <c r="AI114" s="328"/>
      <c r="AJ114" s="328"/>
      <c r="AK114" s="328"/>
      <c r="AL114" s="328"/>
      <c r="AM114" s="328"/>
      <c r="AN114" s="118"/>
      <c r="AO114" s="32"/>
    </row>
    <row r="115" spans="2:41" ht="52.15" customHeight="1" x14ac:dyDescent="0.35">
      <c r="B115" s="211" t="s">
        <v>76</v>
      </c>
      <c r="C115" s="380" t="s">
        <v>77</v>
      </c>
      <c r="D115" s="380"/>
      <c r="E115" s="380"/>
      <c r="F115" s="380"/>
      <c r="G115" s="380"/>
      <c r="H115" s="380"/>
      <c r="I115" s="380"/>
      <c r="J115" s="380"/>
      <c r="K115" s="380"/>
      <c r="L115" s="380"/>
      <c r="M115" s="380"/>
      <c r="N115" s="380"/>
      <c r="O115" s="380"/>
      <c r="P115" s="380"/>
      <c r="Q115" s="380"/>
      <c r="R115" s="380"/>
      <c r="S115" s="380"/>
      <c r="T115" s="380"/>
      <c r="U115" s="380"/>
      <c r="V115" s="380"/>
      <c r="W115" s="380"/>
      <c r="X115" s="380"/>
      <c r="Y115" s="380"/>
      <c r="Z115" s="380"/>
      <c r="AA115" s="380"/>
      <c r="AB115" s="380"/>
      <c r="AC115" s="380"/>
      <c r="AD115" s="380"/>
      <c r="AE115" s="380"/>
      <c r="AF115" s="380"/>
      <c r="AG115" s="380"/>
      <c r="AH115" s="380"/>
      <c r="AI115" s="380"/>
      <c r="AJ115" s="380"/>
      <c r="AK115" s="380"/>
      <c r="AL115" s="380"/>
      <c r="AM115" s="380"/>
      <c r="AN115" s="381"/>
      <c r="AO115" s="32"/>
    </row>
    <row r="116" spans="2:41" ht="21.75" customHeight="1" thickBot="1" x14ac:dyDescent="0.4">
      <c r="B116" s="324" t="s">
        <v>42</v>
      </c>
      <c r="C116" s="325"/>
      <c r="D116" s="325"/>
      <c r="E116" s="325"/>
      <c r="F116" s="325"/>
      <c r="G116" s="325"/>
      <c r="H116" s="325"/>
      <c r="I116" s="325"/>
      <c r="J116" s="325"/>
      <c r="K116" s="325"/>
      <c r="L116" s="325"/>
      <c r="M116" s="325"/>
      <c r="N116" s="325"/>
      <c r="O116" s="326" t="str">
        <f>$C$51</f>
        <v>Class B</v>
      </c>
      <c r="P116" s="326"/>
      <c r="Q116" s="326"/>
      <c r="R116" s="190"/>
      <c r="S116" s="190"/>
      <c r="T116" s="190"/>
      <c r="U116" s="190"/>
      <c r="V116" s="326"/>
      <c r="W116" s="326"/>
      <c r="X116" s="326"/>
      <c r="Y116" s="326"/>
      <c r="Z116" s="326"/>
      <c r="AA116" s="326"/>
      <c r="AB116" s="326"/>
      <c r="AC116" s="326"/>
      <c r="AD116" s="112"/>
      <c r="AE116" s="112"/>
      <c r="AF116" s="112"/>
      <c r="AG116" s="112"/>
      <c r="AH116" s="112"/>
      <c r="AI116" s="112"/>
      <c r="AJ116" s="112"/>
      <c r="AK116" s="112"/>
      <c r="AL116" s="112"/>
      <c r="AM116" s="112"/>
      <c r="AN116" s="202"/>
      <c r="AO116" s="32"/>
    </row>
    <row r="117" spans="2:41" ht="37.15" customHeight="1" x14ac:dyDescent="0.45">
      <c r="B117" s="390" t="s">
        <v>60</v>
      </c>
      <c r="C117" s="391"/>
      <c r="D117" s="391"/>
      <c r="E117" s="391"/>
      <c r="F117" s="391"/>
      <c r="G117" s="391"/>
      <c r="H117" s="391"/>
      <c r="I117" s="391"/>
      <c r="J117" s="391"/>
      <c r="K117" s="391"/>
      <c r="L117" s="391"/>
      <c r="M117" s="391"/>
      <c r="N117" s="391"/>
      <c r="O117" s="391"/>
      <c r="P117" s="391"/>
      <c r="Q117" s="391"/>
      <c r="R117" s="391"/>
      <c r="S117" s="391"/>
      <c r="T117" s="391"/>
      <c r="U117" s="391"/>
      <c r="V117" s="391"/>
      <c r="W117" s="391"/>
      <c r="X117" s="391"/>
      <c r="Y117" s="391"/>
      <c r="Z117" s="391"/>
      <c r="AA117" s="391"/>
      <c r="AB117" s="391"/>
      <c r="AC117" s="391"/>
      <c r="AD117" s="391"/>
      <c r="AE117" s="391"/>
      <c r="AF117" s="391"/>
      <c r="AG117" s="391"/>
      <c r="AH117" s="391"/>
      <c r="AI117" s="391"/>
      <c r="AJ117" s="391"/>
      <c r="AK117" s="391"/>
      <c r="AL117" s="391"/>
      <c r="AM117" s="391"/>
      <c r="AN117" s="202"/>
      <c r="AO117" s="32"/>
    </row>
    <row r="118" spans="2:41" ht="21.75" customHeight="1" x14ac:dyDescent="0.35">
      <c r="B118" s="119"/>
      <c r="C118" s="100">
        <f>$C$62</f>
        <v>1</v>
      </c>
      <c r="D118" s="100">
        <f>$D$62</f>
        <v>0</v>
      </c>
      <c r="E118" s="100">
        <f>$E$62</f>
        <v>0</v>
      </c>
      <c r="F118" s="100">
        <f>$F$62</f>
        <v>0</v>
      </c>
      <c r="G118" s="100">
        <f>$G$62</f>
        <v>0</v>
      </c>
      <c r="H118" s="100">
        <f>$H$62</f>
        <v>0</v>
      </c>
      <c r="I118" s="100">
        <f>$I$62</f>
        <v>0</v>
      </c>
      <c r="J118" s="100">
        <f>$J$62</f>
        <v>0</v>
      </c>
      <c r="K118" s="109" t="s">
        <v>2</v>
      </c>
      <c r="L118" s="89">
        <f>$L$62</f>
        <v>0</v>
      </c>
      <c r="M118" s="89">
        <f>$M$62</f>
        <v>1</v>
      </c>
      <c r="N118" s="89">
        <f>$N$62</f>
        <v>1</v>
      </c>
      <c r="O118" s="89">
        <f>$O$62</f>
        <v>0</v>
      </c>
      <c r="P118" s="89">
        <f>$P$62</f>
        <v>0</v>
      </c>
      <c r="Q118" s="105">
        <f>$Q$62</f>
        <v>0</v>
      </c>
      <c r="R118" s="105">
        <f>$R$62</f>
        <v>0</v>
      </c>
      <c r="S118" s="105">
        <f>$S$62</f>
        <v>0</v>
      </c>
      <c r="T118" s="109" t="s">
        <v>2</v>
      </c>
      <c r="U118" s="89">
        <f>$U$62</f>
        <v>0</v>
      </c>
      <c r="V118" s="89">
        <f>$V$62</f>
        <v>0</v>
      </c>
      <c r="W118" s="89">
        <f>$W$62</f>
        <v>1</v>
      </c>
      <c r="X118" s="89">
        <f>$X$62</f>
        <v>0</v>
      </c>
      <c r="Y118" s="89">
        <f>$Y$62</f>
        <v>0</v>
      </c>
      <c r="Z118" s="89">
        <f>$Z$62</f>
        <v>0</v>
      </c>
      <c r="AA118" s="89">
        <f>$AA$62</f>
        <v>0</v>
      </c>
      <c r="AB118" s="89">
        <f>$AB$62</f>
        <v>0</v>
      </c>
      <c r="AC118" s="109" t="s">
        <v>2</v>
      </c>
      <c r="AD118" s="89">
        <f>$AD$62</f>
        <v>0</v>
      </c>
      <c r="AE118" s="89">
        <f>$AE$62</f>
        <v>1</v>
      </c>
      <c r="AF118" s="89">
        <f>$AF$62</f>
        <v>0</v>
      </c>
      <c r="AG118" s="89">
        <f>$AG$62</f>
        <v>0</v>
      </c>
      <c r="AH118" s="89">
        <f>$AH$62</f>
        <v>0</v>
      </c>
      <c r="AI118" s="89">
        <f>$AI$62</f>
        <v>0</v>
      </c>
      <c r="AJ118" s="89">
        <f>$AJ$62</f>
        <v>0</v>
      </c>
      <c r="AK118" s="89">
        <f>$AK$62</f>
        <v>0</v>
      </c>
      <c r="AL118" s="108"/>
      <c r="AM118" s="108"/>
      <c r="AN118" s="202"/>
      <c r="AO118" s="32"/>
    </row>
    <row r="119" spans="2:41" s="215" customFormat="1" ht="21.75" customHeight="1" x14ac:dyDescent="0.5">
      <c r="B119" s="336" t="s">
        <v>44</v>
      </c>
      <c r="C119" s="337"/>
      <c r="D119" s="337"/>
      <c r="E119" s="337"/>
      <c r="F119" s="337"/>
      <c r="G119" s="337"/>
      <c r="H119" s="337"/>
      <c r="I119" s="337"/>
      <c r="J119" s="337"/>
      <c r="K119" s="337"/>
      <c r="L119" s="337"/>
      <c r="M119" s="337"/>
      <c r="N119" s="337"/>
      <c r="O119" s="338" t="str">
        <f>O116</f>
        <v>Class B</v>
      </c>
      <c r="P119" s="338"/>
      <c r="Q119" s="338"/>
      <c r="R119" s="219"/>
      <c r="S119" s="216" t="s">
        <v>45</v>
      </c>
      <c r="T119" s="216"/>
      <c r="U119" s="216"/>
      <c r="V119" s="216"/>
      <c r="W119" s="216"/>
      <c r="X119" s="216"/>
      <c r="Y119" s="216"/>
      <c r="Z119" s="216"/>
      <c r="AA119" s="216"/>
      <c r="AB119" s="216"/>
      <c r="AC119" s="216"/>
      <c r="AD119" s="216"/>
      <c r="AE119" s="216"/>
      <c r="AF119" s="216"/>
      <c r="AG119" s="216"/>
      <c r="AH119" s="216"/>
      <c r="AI119" s="216"/>
      <c r="AJ119" s="216"/>
      <c r="AK119" s="216"/>
      <c r="AL119" s="216"/>
      <c r="AM119" s="216"/>
      <c r="AN119" s="212"/>
      <c r="AO119" s="32"/>
    </row>
    <row r="120" spans="2:41" ht="24" customHeight="1" x14ac:dyDescent="0.35">
      <c r="B120" s="120"/>
      <c r="C120" s="113"/>
      <c r="D120" s="113"/>
      <c r="E120" s="113"/>
      <c r="F120" s="113"/>
      <c r="G120" s="113"/>
      <c r="H120" s="113"/>
      <c r="I120" s="113"/>
      <c r="J120" s="113"/>
      <c r="K120" s="201"/>
      <c r="L120" s="113"/>
      <c r="M120" s="113"/>
      <c r="N120" s="113"/>
      <c r="O120" s="329">
        <v>255</v>
      </c>
      <c r="P120" s="329"/>
      <c r="Q120" s="201" t="s">
        <v>2</v>
      </c>
      <c r="R120" s="329">
        <f>IF(O119="Class A",0,255)</f>
        <v>255</v>
      </c>
      <c r="S120" s="329"/>
      <c r="T120" s="204" t="s">
        <v>2</v>
      </c>
      <c r="U120" s="329">
        <f>IF(O119="Class C",255,0)</f>
        <v>0</v>
      </c>
      <c r="V120" s="329"/>
      <c r="W120" s="201" t="s">
        <v>2</v>
      </c>
      <c r="X120" s="330">
        <v>0</v>
      </c>
      <c r="Y120" s="330"/>
      <c r="Z120" s="113"/>
      <c r="AA120" s="113"/>
      <c r="AB120" s="113"/>
      <c r="AC120" s="204"/>
      <c r="AD120" s="113"/>
      <c r="AE120" s="113"/>
      <c r="AF120" s="113"/>
      <c r="AG120" s="113"/>
      <c r="AH120" s="113"/>
      <c r="AI120" s="113"/>
      <c r="AJ120" s="113"/>
      <c r="AK120" s="113"/>
      <c r="AL120" s="107"/>
      <c r="AM120" s="107"/>
      <c r="AN120" s="202"/>
      <c r="AO120" s="32"/>
    </row>
    <row r="121" spans="2:41" ht="18" customHeight="1" x14ac:dyDescent="0.35">
      <c r="B121" s="278" t="s">
        <v>83</v>
      </c>
      <c r="C121" s="279"/>
      <c r="D121" s="279"/>
      <c r="E121" s="279"/>
      <c r="F121" s="279"/>
      <c r="G121" s="279"/>
      <c r="H121" s="279"/>
      <c r="I121" s="279"/>
      <c r="J121" s="279"/>
      <c r="K121" s="279"/>
      <c r="L121" s="279"/>
      <c r="M121" s="279"/>
      <c r="N121" s="279"/>
      <c r="O121" s="279"/>
      <c r="P121" s="279"/>
      <c r="Q121" s="279"/>
      <c r="R121" s="279"/>
      <c r="S121" s="279"/>
      <c r="T121" s="279"/>
      <c r="U121" s="279"/>
      <c r="V121" s="279"/>
      <c r="W121" s="279"/>
      <c r="X121" s="279"/>
      <c r="Y121" s="279"/>
      <c r="Z121" s="279"/>
      <c r="AA121" s="279"/>
      <c r="AB121" s="279"/>
      <c r="AC121" s="107"/>
      <c r="AD121" s="107"/>
      <c r="AE121" s="107"/>
      <c r="AF121" s="107"/>
      <c r="AG121" s="107"/>
      <c r="AH121" s="107"/>
      <c r="AI121" s="107"/>
      <c r="AJ121" s="107"/>
      <c r="AK121" s="107"/>
      <c r="AL121" s="107"/>
      <c r="AM121" s="107"/>
      <c r="AN121" s="202"/>
      <c r="AO121" s="32"/>
    </row>
    <row r="122" spans="2:41" ht="21.5" thickBot="1" x14ac:dyDescent="0.4">
      <c r="B122" s="205"/>
      <c r="C122" s="172">
        <v>1</v>
      </c>
      <c r="D122" s="172">
        <v>1</v>
      </c>
      <c r="E122" s="172">
        <v>1</v>
      </c>
      <c r="F122" s="172">
        <v>1</v>
      </c>
      <c r="G122" s="172">
        <v>1</v>
      </c>
      <c r="H122" s="172">
        <v>1</v>
      </c>
      <c r="I122" s="172">
        <v>1</v>
      </c>
      <c r="J122" s="172">
        <v>1</v>
      </c>
      <c r="K122" s="206" t="s">
        <v>2</v>
      </c>
      <c r="L122" s="173">
        <f t="shared" ref="L122:S122" si="62">IF($O$119&lt;&gt;"Class A",1,0)</f>
        <v>1</v>
      </c>
      <c r="M122" s="173">
        <f t="shared" si="62"/>
        <v>1</v>
      </c>
      <c r="N122" s="173">
        <f t="shared" si="62"/>
        <v>1</v>
      </c>
      <c r="O122" s="173">
        <f t="shared" si="62"/>
        <v>1</v>
      </c>
      <c r="P122" s="173">
        <f t="shared" si="62"/>
        <v>1</v>
      </c>
      <c r="Q122" s="173">
        <f t="shared" si="62"/>
        <v>1</v>
      </c>
      <c r="R122" s="173">
        <f t="shared" si="62"/>
        <v>1</v>
      </c>
      <c r="S122" s="173">
        <f t="shared" si="62"/>
        <v>1</v>
      </c>
      <c r="T122" s="200"/>
      <c r="U122" s="105">
        <f t="shared" ref="U122:AB122" si="63">IF($O$119="Class C",1,0)</f>
        <v>0</v>
      </c>
      <c r="V122" s="105">
        <f t="shared" si="63"/>
        <v>0</v>
      </c>
      <c r="W122" s="105">
        <f t="shared" si="63"/>
        <v>0</v>
      </c>
      <c r="X122" s="105">
        <f t="shared" si="63"/>
        <v>0</v>
      </c>
      <c r="Y122" s="105">
        <f t="shared" si="63"/>
        <v>0</v>
      </c>
      <c r="Z122" s="105">
        <f t="shared" si="63"/>
        <v>0</v>
      </c>
      <c r="AA122" s="105">
        <f t="shared" si="63"/>
        <v>0</v>
      </c>
      <c r="AB122" s="105">
        <f t="shared" si="63"/>
        <v>0</v>
      </c>
      <c r="AC122" s="200"/>
      <c r="AD122" s="105">
        <v>0</v>
      </c>
      <c r="AE122" s="105">
        <v>0</v>
      </c>
      <c r="AF122" s="105">
        <v>0</v>
      </c>
      <c r="AG122" s="105">
        <v>0</v>
      </c>
      <c r="AH122" s="105">
        <v>0</v>
      </c>
      <c r="AI122" s="105">
        <v>0</v>
      </c>
      <c r="AJ122" s="105">
        <v>0</v>
      </c>
      <c r="AK122" s="105">
        <v>0</v>
      </c>
      <c r="AL122" s="109"/>
      <c r="AM122" s="109"/>
      <c r="AN122" s="202"/>
      <c r="AO122" s="32"/>
    </row>
    <row r="123" spans="2:41" ht="21" customHeight="1" thickBot="1" x14ac:dyDescent="0.4">
      <c r="B123" s="327" t="s">
        <v>59</v>
      </c>
      <c r="C123" s="328"/>
      <c r="D123" s="328"/>
      <c r="E123" s="328"/>
      <c r="F123" s="328"/>
      <c r="G123" s="328"/>
      <c r="H123" s="328"/>
      <c r="I123" s="328"/>
      <c r="J123" s="328"/>
      <c r="K123" s="328"/>
      <c r="L123" s="328"/>
      <c r="M123" s="328"/>
      <c r="N123" s="328"/>
      <c r="O123" s="328"/>
      <c r="P123" s="328"/>
      <c r="Q123" s="382" t="str">
        <f>_xlfn.CONCAT(C19:AK19)</f>
        <v>255.255.224.0</v>
      </c>
      <c r="R123" s="382"/>
      <c r="S123" s="382"/>
      <c r="T123" s="382"/>
      <c r="U123" s="382"/>
      <c r="V123" s="382"/>
      <c r="W123" s="382"/>
      <c r="X123" s="382"/>
      <c r="Y123" s="382"/>
      <c r="Z123" s="382"/>
      <c r="AA123" s="382"/>
      <c r="AB123" s="382"/>
      <c r="AC123" s="177"/>
      <c r="AD123" s="177"/>
      <c r="AE123" s="177"/>
      <c r="AF123" s="177"/>
      <c r="AG123" s="177"/>
      <c r="AH123" s="177"/>
      <c r="AI123" s="177"/>
      <c r="AJ123" s="177"/>
      <c r="AK123" s="177"/>
      <c r="AL123" s="177"/>
      <c r="AM123" s="177"/>
      <c r="AN123" s="178"/>
      <c r="AO123" s="32"/>
    </row>
    <row r="124" spans="2:41" ht="21" x14ac:dyDescent="0.35">
      <c r="B124" s="205"/>
      <c r="C124" s="174">
        <f t="shared" ref="C124:AK124" si="64">C17</f>
        <v>1</v>
      </c>
      <c r="D124" s="174">
        <f t="shared" si="64"/>
        <v>1</v>
      </c>
      <c r="E124" s="174">
        <f t="shared" si="64"/>
        <v>1</v>
      </c>
      <c r="F124" s="174">
        <f t="shared" si="64"/>
        <v>1</v>
      </c>
      <c r="G124" s="174">
        <f t="shared" si="64"/>
        <v>1</v>
      </c>
      <c r="H124" s="174">
        <f t="shared" si="64"/>
        <v>1</v>
      </c>
      <c r="I124" s="174">
        <f t="shared" si="64"/>
        <v>1</v>
      </c>
      <c r="J124" s="175">
        <f t="shared" si="64"/>
        <v>1</v>
      </c>
      <c r="K124" s="116" t="str">
        <f t="shared" si="64"/>
        <v>.</v>
      </c>
      <c r="L124" s="176">
        <f t="shared" si="64"/>
        <v>1</v>
      </c>
      <c r="M124" s="174">
        <f t="shared" si="64"/>
        <v>1</v>
      </c>
      <c r="N124" s="174">
        <f t="shared" si="64"/>
        <v>1</v>
      </c>
      <c r="O124" s="174">
        <f t="shared" si="64"/>
        <v>1</v>
      </c>
      <c r="P124" s="174">
        <f t="shared" si="64"/>
        <v>1</v>
      </c>
      <c r="Q124" s="174">
        <f t="shared" si="64"/>
        <v>1</v>
      </c>
      <c r="R124" s="174">
        <f t="shared" si="64"/>
        <v>1</v>
      </c>
      <c r="S124" s="175">
        <f t="shared" si="64"/>
        <v>1</v>
      </c>
      <c r="T124" s="116" t="str">
        <f t="shared" si="64"/>
        <v>.</v>
      </c>
      <c r="U124" s="176">
        <f t="shared" si="64"/>
        <v>1</v>
      </c>
      <c r="V124" s="174">
        <f t="shared" si="64"/>
        <v>1</v>
      </c>
      <c r="W124" s="174">
        <f t="shared" si="64"/>
        <v>1</v>
      </c>
      <c r="X124" s="174">
        <f t="shared" si="64"/>
        <v>0</v>
      </c>
      <c r="Y124" s="174">
        <f t="shared" si="64"/>
        <v>0</v>
      </c>
      <c r="Z124" s="174">
        <f t="shared" si="64"/>
        <v>0</v>
      </c>
      <c r="AA124" s="174">
        <f t="shared" si="64"/>
        <v>0</v>
      </c>
      <c r="AB124" s="175">
        <f t="shared" si="64"/>
        <v>0</v>
      </c>
      <c r="AC124" s="116" t="str">
        <f t="shared" si="64"/>
        <v>.</v>
      </c>
      <c r="AD124" s="176">
        <f t="shared" si="64"/>
        <v>0</v>
      </c>
      <c r="AE124" s="174">
        <f t="shared" si="64"/>
        <v>0</v>
      </c>
      <c r="AF124" s="174">
        <f t="shared" si="64"/>
        <v>0</v>
      </c>
      <c r="AG124" s="174">
        <f t="shared" si="64"/>
        <v>0</v>
      </c>
      <c r="AH124" s="174">
        <f t="shared" si="64"/>
        <v>0</v>
      </c>
      <c r="AI124" s="174">
        <f t="shared" si="64"/>
        <v>0</v>
      </c>
      <c r="AJ124" s="174">
        <f t="shared" si="64"/>
        <v>0</v>
      </c>
      <c r="AK124" s="174">
        <f t="shared" si="64"/>
        <v>0</v>
      </c>
      <c r="AL124" s="109"/>
      <c r="AM124" s="109"/>
      <c r="AN124" s="202"/>
      <c r="AO124" s="32"/>
    </row>
    <row r="125" spans="2:41" ht="21" hidden="1" x14ac:dyDescent="0.35">
      <c r="B125" s="205"/>
      <c r="C125" s="206">
        <f>IF(C124=C122,0,1)</f>
        <v>0</v>
      </c>
      <c r="D125" s="206">
        <f t="shared" ref="D125:AK125" si="65">IF(D124=D122,0,1)</f>
        <v>0</v>
      </c>
      <c r="E125" s="206">
        <f t="shared" si="65"/>
        <v>0</v>
      </c>
      <c r="F125" s="206">
        <f t="shared" si="65"/>
        <v>0</v>
      </c>
      <c r="G125" s="206">
        <f t="shared" si="65"/>
        <v>0</v>
      </c>
      <c r="H125" s="206">
        <f t="shared" si="65"/>
        <v>0</v>
      </c>
      <c r="I125" s="206">
        <f t="shared" si="65"/>
        <v>0</v>
      </c>
      <c r="J125" s="206">
        <f t="shared" si="65"/>
        <v>0</v>
      </c>
      <c r="K125" s="206">
        <f t="shared" si="65"/>
        <v>0</v>
      </c>
      <c r="L125" s="206">
        <f t="shared" si="65"/>
        <v>0</v>
      </c>
      <c r="M125" s="206">
        <f t="shared" si="65"/>
        <v>0</v>
      </c>
      <c r="N125" s="206">
        <f t="shared" si="65"/>
        <v>0</v>
      </c>
      <c r="O125" s="206">
        <f t="shared" si="65"/>
        <v>0</v>
      </c>
      <c r="P125" s="206">
        <f t="shared" si="65"/>
        <v>0</v>
      </c>
      <c r="Q125" s="206">
        <f t="shared" si="65"/>
        <v>0</v>
      </c>
      <c r="R125" s="206">
        <f t="shared" si="65"/>
        <v>0</v>
      </c>
      <c r="S125" s="206">
        <f t="shared" si="65"/>
        <v>0</v>
      </c>
      <c r="T125" s="206">
        <f t="shared" si="65"/>
        <v>1</v>
      </c>
      <c r="U125" s="206">
        <f t="shared" si="65"/>
        <v>1</v>
      </c>
      <c r="V125" s="206">
        <f t="shared" si="65"/>
        <v>1</v>
      </c>
      <c r="W125" s="206">
        <f t="shared" si="65"/>
        <v>1</v>
      </c>
      <c r="X125" s="206">
        <f t="shared" si="65"/>
        <v>0</v>
      </c>
      <c r="Y125" s="206">
        <f t="shared" si="65"/>
        <v>0</v>
      </c>
      <c r="Z125" s="206">
        <f t="shared" si="65"/>
        <v>0</v>
      </c>
      <c r="AA125" s="206">
        <f t="shared" si="65"/>
        <v>0</v>
      </c>
      <c r="AB125" s="206">
        <f t="shared" si="65"/>
        <v>0</v>
      </c>
      <c r="AC125" s="206">
        <f t="shared" si="65"/>
        <v>1</v>
      </c>
      <c r="AD125" s="206">
        <f t="shared" si="65"/>
        <v>0</v>
      </c>
      <c r="AE125" s="206">
        <f t="shared" si="65"/>
        <v>0</v>
      </c>
      <c r="AF125" s="206">
        <f t="shared" si="65"/>
        <v>0</v>
      </c>
      <c r="AG125" s="206">
        <f t="shared" si="65"/>
        <v>0</v>
      </c>
      <c r="AH125" s="206">
        <f t="shared" si="65"/>
        <v>0</v>
      </c>
      <c r="AI125" s="206">
        <f t="shared" si="65"/>
        <v>0</v>
      </c>
      <c r="AJ125" s="206">
        <f t="shared" si="65"/>
        <v>0</v>
      </c>
      <c r="AK125" s="206">
        <f t="shared" si="65"/>
        <v>0</v>
      </c>
      <c r="AL125" s="109"/>
      <c r="AM125" s="109"/>
      <c r="AN125" s="202"/>
      <c r="AO125" s="32"/>
    </row>
    <row r="126" spans="2:41" ht="21" x14ac:dyDescent="0.35">
      <c r="B126" s="205"/>
      <c r="C126" s="206" t="str">
        <f>IF(AND(C122=1,C124=1),"","X")</f>
        <v/>
      </c>
      <c r="D126" s="206" t="str">
        <f t="shared" ref="D126:J126" si="66">IF(AND(D122=1,D124=1),"","X")</f>
        <v/>
      </c>
      <c r="E126" s="206" t="str">
        <f t="shared" si="66"/>
        <v/>
      </c>
      <c r="F126" s="206" t="str">
        <f t="shared" si="66"/>
        <v/>
      </c>
      <c r="G126" s="206" t="str">
        <f t="shared" si="66"/>
        <v/>
      </c>
      <c r="H126" s="206" t="str">
        <f t="shared" si="66"/>
        <v/>
      </c>
      <c r="I126" s="206" t="str">
        <f t="shared" si="66"/>
        <v/>
      </c>
      <c r="J126" s="206" t="str">
        <f t="shared" si="66"/>
        <v/>
      </c>
      <c r="K126" s="206"/>
      <c r="L126" s="206" t="str">
        <f>IF(AND(L122=0,L124=1),"↑","")</f>
        <v/>
      </c>
      <c r="M126" s="206" t="str">
        <f t="shared" ref="M126:AK126" si="67">IF(AND(M122=0,M124=1),"↑","")</f>
        <v/>
      </c>
      <c r="N126" s="206" t="str">
        <f t="shared" si="67"/>
        <v/>
      </c>
      <c r="O126" s="206" t="str">
        <f t="shared" si="67"/>
        <v/>
      </c>
      <c r="P126" s="206" t="str">
        <f t="shared" si="67"/>
        <v/>
      </c>
      <c r="Q126" s="206" t="str">
        <f t="shared" si="67"/>
        <v/>
      </c>
      <c r="R126" s="206" t="str">
        <f t="shared" si="67"/>
        <v/>
      </c>
      <c r="S126" s="206" t="str">
        <f t="shared" si="67"/>
        <v/>
      </c>
      <c r="T126" s="206"/>
      <c r="U126" s="206" t="str">
        <f t="shared" si="67"/>
        <v>↑</v>
      </c>
      <c r="V126" s="206" t="str">
        <f t="shared" si="67"/>
        <v>↑</v>
      </c>
      <c r="W126" s="206" t="str">
        <f t="shared" si="67"/>
        <v>↑</v>
      </c>
      <c r="X126" s="206" t="str">
        <f t="shared" si="67"/>
        <v/>
      </c>
      <c r="Y126" s="206" t="str">
        <f t="shared" si="67"/>
        <v/>
      </c>
      <c r="Z126" s="206" t="str">
        <f t="shared" si="67"/>
        <v/>
      </c>
      <c r="AA126" s="206" t="str">
        <f t="shared" si="67"/>
        <v/>
      </c>
      <c r="AB126" s="206" t="str">
        <f t="shared" si="67"/>
        <v/>
      </c>
      <c r="AC126" s="206"/>
      <c r="AD126" s="206" t="str">
        <f t="shared" si="67"/>
        <v/>
      </c>
      <c r="AE126" s="206" t="str">
        <f t="shared" si="67"/>
        <v/>
      </c>
      <c r="AF126" s="206" t="str">
        <f t="shared" si="67"/>
        <v/>
      </c>
      <c r="AG126" s="206" t="str">
        <f t="shared" si="67"/>
        <v/>
      </c>
      <c r="AH126" s="206" t="str">
        <f t="shared" si="67"/>
        <v/>
      </c>
      <c r="AI126" s="206" t="str">
        <f t="shared" si="67"/>
        <v/>
      </c>
      <c r="AJ126" s="206" t="str">
        <f t="shared" si="67"/>
        <v/>
      </c>
      <c r="AK126" s="206" t="str">
        <f t="shared" si="67"/>
        <v/>
      </c>
      <c r="AL126" s="109"/>
      <c r="AM126" s="109"/>
      <c r="AN126" s="202"/>
      <c r="AO126" s="32"/>
    </row>
    <row r="127" spans="2:41" s="215" customFormat="1" ht="21" x14ac:dyDescent="0.5">
      <c r="B127" s="388" t="s">
        <v>68</v>
      </c>
      <c r="C127" s="389"/>
      <c r="D127" s="389"/>
      <c r="E127" s="389"/>
      <c r="F127" s="389"/>
      <c r="G127" s="389"/>
      <c r="H127" s="389"/>
      <c r="I127" s="389"/>
      <c r="J127" s="389"/>
      <c r="K127" s="389"/>
      <c r="L127" s="389"/>
      <c r="M127" s="389"/>
      <c r="N127" s="389"/>
      <c r="O127" s="389"/>
      <c r="P127" s="389"/>
      <c r="Q127" s="389"/>
      <c r="R127" s="389"/>
      <c r="S127" s="389"/>
      <c r="T127" s="389"/>
      <c r="U127" s="389"/>
      <c r="V127" s="389"/>
      <c r="W127" s="389"/>
      <c r="X127" s="389"/>
      <c r="Y127" s="389"/>
      <c r="Z127" s="389"/>
      <c r="AA127" s="389"/>
      <c r="AB127" s="389"/>
      <c r="AC127" s="389"/>
      <c r="AD127" s="389"/>
      <c r="AE127" s="389"/>
      <c r="AF127" s="389"/>
      <c r="AG127" s="389"/>
      <c r="AH127" s="389"/>
      <c r="AI127" s="389"/>
      <c r="AJ127" s="389"/>
      <c r="AK127" s="389"/>
      <c r="AL127" s="214"/>
      <c r="AM127" s="214"/>
      <c r="AN127" s="212"/>
      <c r="AO127" s="32"/>
    </row>
    <row r="128" spans="2:41" ht="21" hidden="1" x14ac:dyDescent="0.35">
      <c r="B128" s="205"/>
      <c r="C128" s="206"/>
      <c r="D128" s="206"/>
      <c r="E128" s="206"/>
      <c r="F128" s="206"/>
      <c r="G128" s="206"/>
      <c r="H128" s="206"/>
      <c r="I128" s="206"/>
      <c r="J128" s="206"/>
      <c r="K128" s="206"/>
      <c r="L128" s="206"/>
      <c r="M128" s="206"/>
      <c r="N128" s="206"/>
      <c r="O128" s="206"/>
      <c r="P128" s="206"/>
      <c r="Q128" s="206"/>
      <c r="R128" s="206"/>
      <c r="S128" s="206"/>
      <c r="T128" s="206"/>
      <c r="U128" s="206"/>
      <c r="V128" s="206"/>
      <c r="W128" s="206"/>
      <c r="X128" s="206"/>
      <c r="Y128" s="206"/>
      <c r="Z128" s="206"/>
      <c r="AA128" s="206"/>
      <c r="AB128" s="206"/>
      <c r="AC128" s="206"/>
      <c r="AD128" s="206"/>
      <c r="AE128" s="206"/>
      <c r="AF128" s="206"/>
      <c r="AG128" s="206"/>
      <c r="AH128" s="206"/>
      <c r="AI128" s="206"/>
      <c r="AJ128" s="206"/>
      <c r="AK128" s="206"/>
      <c r="AL128" s="109"/>
      <c r="AM128" s="109"/>
      <c r="AN128" s="202"/>
      <c r="AO128" s="32"/>
    </row>
    <row r="129" spans="2:41" s="215" customFormat="1" ht="69" customHeight="1" x14ac:dyDescent="0.5">
      <c r="B129" s="320" t="s">
        <v>86</v>
      </c>
      <c r="C129" s="321"/>
      <c r="D129" s="321"/>
      <c r="E129" s="321"/>
      <c r="F129" s="321"/>
      <c r="G129" s="321"/>
      <c r="H129" s="321"/>
      <c r="I129" s="321"/>
      <c r="J129" s="321"/>
      <c r="K129" s="321"/>
      <c r="L129" s="321"/>
      <c r="M129" s="321"/>
      <c r="N129" s="321"/>
      <c r="O129" s="321"/>
      <c r="P129" s="321"/>
      <c r="Q129" s="321"/>
      <c r="R129" s="321"/>
      <c r="S129" s="321"/>
      <c r="T129" s="321"/>
      <c r="U129" s="321"/>
      <c r="V129" s="321"/>
      <c r="W129" s="321"/>
      <c r="X129" s="321"/>
      <c r="Y129" s="321"/>
      <c r="Z129" s="321"/>
      <c r="AA129" s="321"/>
      <c r="AB129" s="321"/>
      <c r="AC129" s="321"/>
      <c r="AD129" s="321"/>
      <c r="AE129" s="321"/>
      <c r="AF129" s="321"/>
      <c r="AG129" s="321"/>
      <c r="AH129" s="321"/>
      <c r="AI129" s="321"/>
      <c r="AJ129" s="321"/>
      <c r="AK129" s="321"/>
      <c r="AL129" s="321"/>
      <c r="AM129" s="321"/>
      <c r="AN129" s="212"/>
      <c r="AO129" s="32"/>
    </row>
    <row r="130" spans="2:41" ht="12" customHeight="1" x14ac:dyDescent="0.35">
      <c r="B130" s="179"/>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202"/>
      <c r="AO130" s="32"/>
    </row>
    <row r="131" spans="2:41" ht="32.25" customHeight="1" x14ac:dyDescent="0.65">
      <c r="B131" s="119"/>
      <c r="C131" s="108"/>
      <c r="D131" s="108"/>
      <c r="E131" s="108"/>
      <c r="F131" s="108"/>
      <c r="G131" s="108"/>
      <c r="H131" s="108"/>
      <c r="I131" s="108"/>
      <c r="J131" s="108"/>
      <c r="K131" s="108"/>
      <c r="L131" s="102">
        <v>2</v>
      </c>
      <c r="M131" s="104">
        <f>SUM(C125:J125,L125:S125,U125:AB125,AD125:AK125)</f>
        <v>3</v>
      </c>
      <c r="N131" s="101" t="s">
        <v>39</v>
      </c>
      <c r="O131" s="293">
        <f>2^M131</f>
        <v>8</v>
      </c>
      <c r="P131" s="293"/>
      <c r="Q131" s="293"/>
      <c r="R131" s="293"/>
      <c r="S131" s="293"/>
      <c r="T131" s="293"/>
      <c r="U131" s="294" t="s">
        <v>67</v>
      </c>
      <c r="V131" s="294"/>
      <c r="W131" s="294"/>
      <c r="X131" s="294"/>
      <c r="Y131" s="294"/>
      <c r="Z131" s="294"/>
      <c r="AA131" s="294"/>
      <c r="AB131" s="294"/>
      <c r="AC131" s="294"/>
      <c r="AD131" s="294"/>
      <c r="AE131" s="294"/>
      <c r="AF131" s="294"/>
      <c r="AG131" s="294"/>
      <c r="AH131" s="294"/>
      <c r="AI131" s="294"/>
      <c r="AJ131" s="294"/>
      <c r="AK131" s="294"/>
      <c r="AL131" s="294"/>
      <c r="AM131" s="294"/>
      <c r="AN131" s="202"/>
      <c r="AO131" s="32"/>
    </row>
    <row r="132" spans="2:41" ht="12" customHeight="1" thickBot="1" x14ac:dyDescent="0.7">
      <c r="B132" s="121"/>
      <c r="C132" s="122"/>
      <c r="D132" s="122"/>
      <c r="E132" s="122"/>
      <c r="F132" s="122"/>
      <c r="G132" s="122"/>
      <c r="H132" s="122"/>
      <c r="I132" s="122"/>
      <c r="J132" s="122"/>
      <c r="K132" s="122"/>
      <c r="L132" s="207"/>
      <c r="M132" s="123"/>
      <c r="N132" s="124"/>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c r="AK132" s="208"/>
      <c r="AL132" s="208"/>
      <c r="AM132" s="208"/>
      <c r="AN132" s="125"/>
      <c r="AO132" s="32"/>
    </row>
    <row r="133" spans="2:41" ht="32.15" customHeight="1" thickTop="1" thickBot="1" x14ac:dyDescent="0.4">
      <c r="B133" s="166"/>
      <c r="C133" s="167"/>
      <c r="D133" s="167"/>
      <c r="E133" s="167"/>
      <c r="F133" s="167"/>
      <c r="G133" s="167"/>
      <c r="H133" s="167"/>
      <c r="I133" s="167"/>
      <c r="J133" s="167"/>
      <c r="K133" s="167"/>
      <c r="L133" s="167"/>
      <c r="M133" s="167"/>
      <c r="N133" s="167"/>
      <c r="O133" s="167"/>
      <c r="P133" s="168"/>
      <c r="Q133" s="168"/>
      <c r="R133" s="168"/>
      <c r="S133" s="168"/>
      <c r="T133" s="168"/>
      <c r="U133" s="168"/>
      <c r="V133" s="168"/>
      <c r="W133" s="168"/>
      <c r="X133" s="168"/>
      <c r="Y133" s="168"/>
      <c r="Z133" s="168"/>
      <c r="AA133" s="168"/>
      <c r="AB133" s="168"/>
      <c r="AC133" s="168"/>
      <c r="AD133" s="169"/>
      <c r="AE133" s="169"/>
      <c r="AF133" s="169"/>
      <c r="AG133" s="169"/>
      <c r="AH133" s="169"/>
      <c r="AI133" s="169"/>
      <c r="AJ133" s="169"/>
      <c r="AK133" s="169"/>
      <c r="AL133" s="169"/>
      <c r="AM133" s="169"/>
      <c r="AN133" s="159"/>
      <c r="AO133" s="32"/>
    </row>
    <row r="134" spans="2:41" ht="32.25" customHeight="1" thickTop="1" thickBot="1" x14ac:dyDescent="0.4">
      <c r="B134" s="205"/>
      <c r="C134" s="206"/>
      <c r="D134" s="206"/>
      <c r="E134" s="206"/>
      <c r="F134" s="206"/>
      <c r="G134" s="206"/>
      <c r="H134" s="206"/>
      <c r="I134" s="206"/>
      <c r="J134" s="206"/>
      <c r="K134" s="206"/>
      <c r="L134" s="206"/>
      <c r="M134" s="206"/>
      <c r="N134" s="206"/>
      <c r="O134" s="206"/>
      <c r="P134" s="200"/>
      <c r="Q134" s="200"/>
      <c r="R134" s="200"/>
      <c r="S134" s="200"/>
      <c r="T134" s="200"/>
      <c r="U134" s="200"/>
      <c r="V134" s="200"/>
      <c r="W134" s="200"/>
      <c r="X134" s="200"/>
      <c r="Y134" s="200"/>
      <c r="Z134" s="200"/>
      <c r="AA134" s="200"/>
      <c r="AB134" s="200"/>
      <c r="AC134" s="200"/>
      <c r="AD134" s="109"/>
      <c r="AE134" s="109"/>
      <c r="AF134" s="109"/>
      <c r="AG134" s="109"/>
      <c r="AH134" s="109"/>
      <c r="AI134" s="109"/>
      <c r="AJ134" s="109"/>
      <c r="AK134" s="109"/>
      <c r="AL134" s="109"/>
      <c r="AM134" s="109"/>
      <c r="AN134" s="202"/>
      <c r="AO134" s="32"/>
    </row>
    <row r="135" spans="2:41" ht="32.25" customHeight="1" x14ac:dyDescent="0.35">
      <c r="B135" s="205"/>
      <c r="C135" s="282" t="s">
        <v>91</v>
      </c>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c r="AJ135" s="283"/>
      <c r="AK135" s="284"/>
      <c r="AL135" s="109"/>
      <c r="AM135" s="109"/>
      <c r="AN135" s="202"/>
      <c r="AO135" s="32"/>
    </row>
    <row r="136" spans="2:41" ht="32.25" customHeight="1" x14ac:dyDescent="0.35">
      <c r="B136" s="205"/>
      <c r="C136" s="285"/>
      <c r="D136" s="286"/>
      <c r="E136" s="286"/>
      <c r="F136" s="286"/>
      <c r="G136" s="286"/>
      <c r="H136" s="286"/>
      <c r="I136" s="286"/>
      <c r="J136" s="286"/>
      <c r="K136" s="286"/>
      <c r="L136" s="286"/>
      <c r="M136" s="286"/>
      <c r="N136" s="286"/>
      <c r="O136" s="286"/>
      <c r="P136" s="286"/>
      <c r="Q136" s="286"/>
      <c r="R136" s="286"/>
      <c r="S136" s="286"/>
      <c r="T136" s="286"/>
      <c r="U136" s="286"/>
      <c r="V136" s="286"/>
      <c r="W136" s="286"/>
      <c r="X136" s="286"/>
      <c r="Y136" s="286"/>
      <c r="Z136" s="286"/>
      <c r="AA136" s="286"/>
      <c r="AB136" s="286"/>
      <c r="AC136" s="286"/>
      <c r="AD136" s="286"/>
      <c r="AE136" s="286"/>
      <c r="AF136" s="286"/>
      <c r="AG136" s="286"/>
      <c r="AH136" s="286"/>
      <c r="AI136" s="286"/>
      <c r="AJ136" s="286"/>
      <c r="AK136" s="287"/>
      <c r="AL136" s="109"/>
      <c r="AM136" s="109"/>
      <c r="AN136" s="202"/>
      <c r="AO136" s="32"/>
    </row>
    <row r="137" spans="2:41" ht="21.5" thickBot="1" x14ac:dyDescent="0.4">
      <c r="B137" s="205"/>
      <c r="C137" s="288"/>
      <c r="D137" s="289"/>
      <c r="E137" s="289"/>
      <c r="F137" s="289"/>
      <c r="G137" s="289"/>
      <c r="H137" s="289"/>
      <c r="I137" s="289"/>
      <c r="J137" s="289"/>
      <c r="K137" s="289"/>
      <c r="L137" s="289"/>
      <c r="M137" s="289"/>
      <c r="N137" s="289"/>
      <c r="O137" s="289"/>
      <c r="P137" s="289"/>
      <c r="Q137" s="289"/>
      <c r="R137" s="289"/>
      <c r="S137" s="289"/>
      <c r="T137" s="289"/>
      <c r="U137" s="289"/>
      <c r="V137" s="289"/>
      <c r="W137" s="289"/>
      <c r="X137" s="289"/>
      <c r="Y137" s="289"/>
      <c r="Z137" s="289"/>
      <c r="AA137" s="289"/>
      <c r="AB137" s="289"/>
      <c r="AC137" s="289"/>
      <c r="AD137" s="289"/>
      <c r="AE137" s="289"/>
      <c r="AF137" s="289"/>
      <c r="AG137" s="289"/>
      <c r="AH137" s="289"/>
      <c r="AI137" s="289"/>
      <c r="AJ137" s="289"/>
      <c r="AK137" s="290"/>
      <c r="AL137" s="109"/>
      <c r="AM137" s="109"/>
      <c r="AN137" s="202"/>
    </row>
    <row r="138" spans="2:41" ht="21.5" thickBot="1" x14ac:dyDescent="0.4">
      <c r="B138" s="205"/>
      <c r="C138" s="206"/>
      <c r="D138" s="206"/>
      <c r="E138" s="206"/>
      <c r="F138" s="206"/>
      <c r="G138" s="206"/>
      <c r="H138" s="206"/>
      <c r="I138" s="206"/>
      <c r="J138" s="206"/>
      <c r="K138" s="206"/>
      <c r="L138" s="206"/>
      <c r="M138" s="206"/>
      <c r="N138" s="206"/>
      <c r="O138" s="206"/>
      <c r="P138" s="200"/>
      <c r="Q138" s="200"/>
      <c r="R138" s="200"/>
      <c r="S138" s="200"/>
      <c r="T138" s="200"/>
      <c r="U138" s="200"/>
      <c r="V138" s="200"/>
      <c r="W138" s="200"/>
      <c r="X138" s="200"/>
      <c r="Y138" s="200"/>
      <c r="Z138" s="200"/>
      <c r="AA138" s="200"/>
      <c r="AB138" s="200"/>
      <c r="AC138" s="200"/>
      <c r="AD138" s="109"/>
      <c r="AE138" s="109"/>
      <c r="AF138" s="109"/>
      <c r="AG138" s="109"/>
      <c r="AH138" s="109"/>
      <c r="AI138" s="109"/>
      <c r="AJ138" s="109"/>
      <c r="AK138" s="109"/>
      <c r="AL138" s="109"/>
      <c r="AM138" s="109"/>
      <c r="AN138" s="202"/>
    </row>
    <row r="139" spans="2:41" ht="31.5" customHeight="1" thickBot="1" x14ac:dyDescent="0.75">
      <c r="B139" s="171"/>
      <c r="C139" s="313" t="s">
        <v>63</v>
      </c>
      <c r="D139" s="314"/>
      <c r="E139" s="314"/>
      <c r="F139" s="314"/>
      <c r="G139" s="314"/>
      <c r="H139" s="314"/>
      <c r="I139" s="314"/>
      <c r="J139" s="314"/>
      <c r="K139" s="314"/>
      <c r="L139" s="314"/>
      <c r="M139" s="314"/>
      <c r="N139" s="314"/>
      <c r="O139" s="314"/>
      <c r="P139" s="314"/>
      <c r="Q139" s="314"/>
      <c r="R139" s="314"/>
      <c r="S139" s="314"/>
      <c r="T139" s="314"/>
      <c r="U139" s="314"/>
      <c r="V139" s="314"/>
      <c r="W139" s="314"/>
      <c r="X139" s="314"/>
      <c r="Y139" s="314"/>
      <c r="Z139" s="314"/>
      <c r="AA139" s="314"/>
      <c r="AB139" s="314"/>
      <c r="AC139" s="314"/>
      <c r="AD139" s="314"/>
      <c r="AE139" s="314"/>
      <c r="AF139" s="314"/>
      <c r="AG139" s="314"/>
      <c r="AH139" s="314"/>
      <c r="AI139" s="314"/>
      <c r="AJ139" s="314"/>
      <c r="AK139" s="315"/>
      <c r="AL139" s="115"/>
      <c r="AM139" s="115"/>
      <c r="AN139" s="180"/>
    </row>
    <row r="140" spans="2:41" ht="92.5" thickBot="1" x14ac:dyDescent="0.4">
      <c r="B140" s="135"/>
      <c r="C140" s="316" t="str">
        <f>_xlfn.CONCAT(C10:AK10)</f>
        <v>128.96.32.64</v>
      </c>
      <c r="D140" s="317"/>
      <c r="E140" s="317"/>
      <c r="F140" s="317"/>
      <c r="G140" s="317"/>
      <c r="H140" s="317"/>
      <c r="I140" s="317"/>
      <c r="J140" s="317"/>
      <c r="K140" s="317"/>
      <c r="L140" s="317"/>
      <c r="M140" s="317"/>
      <c r="N140" s="317"/>
      <c r="O140" s="317"/>
      <c r="P140" s="317"/>
      <c r="Q140" s="317"/>
      <c r="R140" s="317"/>
      <c r="S140" s="317"/>
      <c r="T140" s="317"/>
      <c r="U140" s="317"/>
      <c r="V140" s="317"/>
      <c r="W140" s="317"/>
      <c r="X140" s="317"/>
      <c r="Y140" s="317"/>
      <c r="Z140" s="317"/>
      <c r="AA140" s="317"/>
      <c r="AB140" s="317"/>
      <c r="AC140" s="317"/>
      <c r="AD140" s="317"/>
      <c r="AE140" s="191" t="s">
        <v>7</v>
      </c>
      <c r="AF140" s="109"/>
      <c r="AG140" s="318">
        <f>AM10</f>
        <v>19</v>
      </c>
      <c r="AH140" s="318"/>
      <c r="AI140" s="318"/>
      <c r="AJ140" s="318"/>
      <c r="AK140" s="319"/>
      <c r="AL140" s="197"/>
      <c r="AM140" s="195"/>
      <c r="AN140" s="202"/>
    </row>
    <row r="141" spans="2:41" ht="31.5" thickBot="1" x14ac:dyDescent="0.75">
      <c r="B141" s="135"/>
      <c r="C141" s="313" t="s">
        <v>47</v>
      </c>
      <c r="D141" s="314"/>
      <c r="E141" s="314"/>
      <c r="F141" s="314"/>
      <c r="G141" s="314"/>
      <c r="H141" s="314"/>
      <c r="I141" s="314"/>
      <c r="J141" s="314"/>
      <c r="K141" s="314"/>
      <c r="L141" s="314"/>
      <c r="M141" s="314"/>
      <c r="N141" s="314"/>
      <c r="O141" s="314"/>
      <c r="P141" s="314"/>
      <c r="Q141" s="314"/>
      <c r="R141" s="314"/>
      <c r="S141" s="314"/>
      <c r="T141" s="314"/>
      <c r="U141" s="313" t="s">
        <v>46</v>
      </c>
      <c r="V141" s="314"/>
      <c r="W141" s="314"/>
      <c r="X141" s="314"/>
      <c r="Y141" s="314"/>
      <c r="Z141" s="314"/>
      <c r="AA141" s="314"/>
      <c r="AB141" s="314"/>
      <c r="AC141" s="314"/>
      <c r="AD141" s="314"/>
      <c r="AE141" s="314"/>
      <c r="AF141" s="314"/>
      <c r="AG141" s="314"/>
      <c r="AH141" s="314"/>
      <c r="AI141" s="314"/>
      <c r="AJ141" s="314"/>
      <c r="AK141" s="315"/>
      <c r="AL141" s="197"/>
      <c r="AM141" s="195"/>
      <c r="AN141" s="202"/>
    </row>
    <row r="142" spans="2:41" ht="31.5" thickBot="1" x14ac:dyDescent="0.75">
      <c r="B142" s="135"/>
      <c r="C142" s="312" t="str">
        <f>_xlfn.CONCAT(O120:Y120)</f>
        <v>255.255.0.0</v>
      </c>
      <c r="D142" s="312"/>
      <c r="E142" s="312"/>
      <c r="F142" s="312"/>
      <c r="G142" s="312"/>
      <c r="H142" s="312"/>
      <c r="I142" s="312"/>
      <c r="J142" s="312"/>
      <c r="K142" s="312"/>
      <c r="L142" s="312"/>
      <c r="M142" s="312"/>
      <c r="N142" s="312"/>
      <c r="O142" s="312"/>
      <c r="P142" s="312"/>
      <c r="Q142" s="312"/>
      <c r="R142" s="312"/>
      <c r="S142" s="312"/>
      <c r="T142" s="312"/>
      <c r="U142" s="312" t="str">
        <f>_xlfn.CONCAT(C19:AK19)</f>
        <v>255.255.224.0</v>
      </c>
      <c r="V142" s="312"/>
      <c r="W142" s="312"/>
      <c r="X142" s="312"/>
      <c r="Y142" s="312"/>
      <c r="Z142" s="312"/>
      <c r="AA142" s="312"/>
      <c r="AB142" s="312"/>
      <c r="AC142" s="312"/>
      <c r="AD142" s="312"/>
      <c r="AE142" s="312"/>
      <c r="AF142" s="312"/>
      <c r="AG142" s="312"/>
      <c r="AH142" s="312"/>
      <c r="AI142" s="312"/>
      <c r="AJ142" s="312"/>
      <c r="AK142" s="312"/>
      <c r="AL142" s="197"/>
      <c r="AM142" s="195"/>
      <c r="AN142" s="202"/>
    </row>
    <row r="143" spans="2:41" ht="24" thickBot="1" x14ac:dyDescent="0.6">
      <c r="B143" s="135"/>
      <c r="C143" s="383" t="s">
        <v>61</v>
      </c>
      <c r="D143" s="384"/>
      <c r="E143" s="384"/>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c r="AB143" s="384"/>
      <c r="AC143" s="384"/>
      <c r="AD143" s="384"/>
      <c r="AE143" s="384"/>
      <c r="AF143" s="384"/>
      <c r="AG143" s="384"/>
      <c r="AH143" s="384"/>
      <c r="AI143" s="384"/>
      <c r="AJ143" s="384"/>
      <c r="AK143" s="385"/>
      <c r="AL143" s="197"/>
      <c r="AM143" s="195"/>
      <c r="AN143" s="202"/>
    </row>
    <row r="144" spans="2:41" ht="31.5" thickBot="1" x14ac:dyDescent="0.75">
      <c r="B144" s="135"/>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197"/>
      <c r="AM144" s="195"/>
      <c r="AN144" s="202"/>
    </row>
    <row r="145" spans="2:40" ht="31.5" thickBot="1" x14ac:dyDescent="0.75">
      <c r="B145" s="135"/>
      <c r="C145" s="313" t="s">
        <v>32</v>
      </c>
      <c r="D145" s="314"/>
      <c r="E145" s="314"/>
      <c r="F145" s="314"/>
      <c r="G145" s="314"/>
      <c r="H145" s="314"/>
      <c r="I145" s="314"/>
      <c r="J145" s="314"/>
      <c r="K145" s="314"/>
      <c r="L145" s="314"/>
      <c r="M145" s="314"/>
      <c r="N145" s="314"/>
      <c r="O145" s="314"/>
      <c r="P145" s="314"/>
      <c r="Q145" s="314"/>
      <c r="R145" s="314"/>
      <c r="S145" s="314"/>
      <c r="T145" s="314"/>
      <c r="U145" s="314"/>
      <c r="V145" s="314"/>
      <c r="W145" s="314"/>
      <c r="X145" s="314"/>
      <c r="Y145" s="314"/>
      <c r="Z145" s="314"/>
      <c r="AA145" s="314"/>
      <c r="AB145" s="314"/>
      <c r="AC145" s="314"/>
      <c r="AD145" s="314"/>
      <c r="AE145" s="314"/>
      <c r="AF145" s="314"/>
      <c r="AG145" s="314"/>
      <c r="AH145" s="314"/>
      <c r="AI145" s="314"/>
      <c r="AJ145" s="314"/>
      <c r="AK145" s="315"/>
      <c r="AL145" s="197"/>
      <c r="AM145" s="195"/>
      <c r="AN145" s="202"/>
    </row>
    <row r="146" spans="2:40" ht="46.5" thickBot="1" x14ac:dyDescent="1.05">
      <c r="B146" s="135"/>
      <c r="C146" s="306" t="str">
        <f>C51</f>
        <v>Class B</v>
      </c>
      <c r="D146" s="307"/>
      <c r="E146" s="307"/>
      <c r="F146" s="307"/>
      <c r="G146" s="307"/>
      <c r="H146" s="307"/>
      <c r="I146" s="307"/>
      <c r="J146" s="307"/>
      <c r="K146" s="307"/>
      <c r="L146" s="307"/>
      <c r="M146" s="307"/>
      <c r="N146" s="307"/>
      <c r="O146" s="307"/>
      <c r="P146" s="307"/>
      <c r="Q146" s="307"/>
      <c r="R146" s="307"/>
      <c r="S146" s="307"/>
      <c r="T146" s="307"/>
      <c r="U146" s="307"/>
      <c r="V146" s="307"/>
      <c r="W146" s="307"/>
      <c r="X146" s="307"/>
      <c r="Y146" s="307"/>
      <c r="Z146" s="307"/>
      <c r="AA146" s="307"/>
      <c r="AB146" s="307"/>
      <c r="AC146" s="307"/>
      <c r="AD146" s="307"/>
      <c r="AE146" s="307"/>
      <c r="AF146" s="307"/>
      <c r="AG146" s="307"/>
      <c r="AH146" s="307"/>
      <c r="AI146" s="307"/>
      <c r="AJ146" s="307"/>
      <c r="AK146" s="308"/>
      <c r="AL146" s="197"/>
      <c r="AM146" s="195"/>
      <c r="AN146" s="202"/>
    </row>
    <row r="147" spans="2:40" ht="24" thickBot="1" x14ac:dyDescent="0.6">
      <c r="B147" s="135"/>
      <c r="C147" s="383" t="s">
        <v>61</v>
      </c>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4"/>
      <c r="AC147" s="384"/>
      <c r="AD147" s="384"/>
      <c r="AE147" s="384"/>
      <c r="AF147" s="384"/>
      <c r="AG147" s="384"/>
      <c r="AH147" s="384"/>
      <c r="AI147" s="384"/>
      <c r="AJ147" s="384"/>
      <c r="AK147" s="385"/>
      <c r="AL147" s="197"/>
      <c r="AM147" s="195"/>
      <c r="AN147" s="202"/>
    </row>
    <row r="148" spans="2:40" ht="15" thickBot="1" x14ac:dyDescent="0.4">
      <c r="B148" s="135"/>
      <c r="C148" s="197"/>
      <c r="D148" s="195"/>
      <c r="E148" s="195"/>
      <c r="F148" s="195"/>
      <c r="G148" s="195"/>
      <c r="H148" s="195"/>
      <c r="I148" s="195"/>
      <c r="J148" s="195"/>
      <c r="K148" s="16"/>
      <c r="L148" s="197"/>
      <c r="M148" s="195"/>
      <c r="N148" s="195"/>
      <c r="O148" s="195"/>
      <c r="P148" s="195"/>
      <c r="Q148" s="195"/>
      <c r="R148" s="195"/>
      <c r="S148" s="195"/>
      <c r="T148" s="16"/>
      <c r="U148" s="197"/>
      <c r="V148" s="195"/>
      <c r="W148" s="195"/>
      <c r="X148" s="195"/>
      <c r="Y148" s="195"/>
      <c r="Z148" s="195"/>
      <c r="AA148" s="195"/>
      <c r="AB148" s="195"/>
      <c r="AC148" s="16"/>
      <c r="AD148" s="197"/>
      <c r="AE148" s="195"/>
      <c r="AF148" s="195"/>
      <c r="AG148" s="195"/>
      <c r="AH148" s="195"/>
      <c r="AI148" s="195"/>
      <c r="AJ148" s="195"/>
      <c r="AK148" s="195"/>
      <c r="AL148" s="197"/>
      <c r="AM148" s="195"/>
      <c r="AN148" s="202"/>
    </row>
    <row r="149" spans="2:40" ht="24" thickBot="1" x14ac:dyDescent="0.6">
      <c r="B149" s="135"/>
      <c r="C149" s="345" t="s">
        <v>26</v>
      </c>
      <c r="D149" s="346"/>
      <c r="E149" s="346"/>
      <c r="F149" s="346"/>
      <c r="G149" s="346"/>
      <c r="H149" s="346"/>
      <c r="I149" s="346"/>
      <c r="J149" s="347"/>
      <c r="K149" s="16"/>
      <c r="L149" s="342" t="s">
        <v>40</v>
      </c>
      <c r="M149" s="343"/>
      <c r="N149" s="343"/>
      <c r="O149" s="343"/>
      <c r="P149" s="343"/>
      <c r="Q149" s="343"/>
      <c r="R149" s="343"/>
      <c r="S149" s="344"/>
      <c r="T149" s="16"/>
      <c r="U149" s="342" t="s">
        <v>25</v>
      </c>
      <c r="V149" s="343"/>
      <c r="W149" s="343"/>
      <c r="X149" s="343"/>
      <c r="Y149" s="343"/>
      <c r="Z149" s="343"/>
      <c r="AA149" s="343"/>
      <c r="AB149" s="344"/>
      <c r="AC149" s="16"/>
      <c r="AD149" s="342" t="s">
        <v>62</v>
      </c>
      <c r="AE149" s="343"/>
      <c r="AF149" s="343"/>
      <c r="AG149" s="343"/>
      <c r="AH149" s="343"/>
      <c r="AI149" s="343"/>
      <c r="AJ149" s="343"/>
      <c r="AK149" s="344"/>
      <c r="AL149" s="111"/>
      <c r="AM149" s="195"/>
      <c r="AN149" s="202"/>
    </row>
    <row r="150" spans="2:40" ht="31.5" thickBot="1" x14ac:dyDescent="0.4">
      <c r="B150" s="135"/>
      <c r="C150" s="339" t="str">
        <f>C71</f>
        <v>128.96.32.0</v>
      </c>
      <c r="D150" s="340"/>
      <c r="E150" s="340"/>
      <c r="F150" s="340"/>
      <c r="G150" s="340"/>
      <c r="H150" s="340"/>
      <c r="I150" s="340"/>
      <c r="J150" s="341"/>
      <c r="K150" s="16"/>
      <c r="L150" s="339">
        <f>Q111</f>
        <v>2046</v>
      </c>
      <c r="M150" s="340"/>
      <c r="N150" s="340"/>
      <c r="O150" s="340"/>
      <c r="P150" s="340"/>
      <c r="Q150" s="340"/>
      <c r="R150" s="340"/>
      <c r="S150" s="341"/>
      <c r="T150" s="16"/>
      <c r="U150" s="339" t="str">
        <f>_xlfn.CONCAT(C87:AK87)</f>
        <v>128.96.32.255</v>
      </c>
      <c r="V150" s="340"/>
      <c r="W150" s="340"/>
      <c r="X150" s="340"/>
      <c r="Y150" s="340"/>
      <c r="Z150" s="340"/>
      <c r="AA150" s="340"/>
      <c r="AB150" s="341"/>
      <c r="AC150" s="16"/>
      <c r="AD150" s="339">
        <f>O131</f>
        <v>8</v>
      </c>
      <c r="AE150" s="340"/>
      <c r="AF150" s="340"/>
      <c r="AG150" s="340"/>
      <c r="AH150" s="340"/>
      <c r="AI150" s="340"/>
      <c r="AJ150" s="340"/>
      <c r="AK150" s="341"/>
      <c r="AL150" s="197"/>
      <c r="AM150" s="195"/>
      <c r="AN150" s="202"/>
    </row>
    <row r="151" spans="2:40" ht="15" customHeight="1" x14ac:dyDescent="0.35">
      <c r="B151" s="135"/>
      <c r="C151" s="372" t="s">
        <v>61</v>
      </c>
      <c r="D151" s="373"/>
      <c r="E151" s="373"/>
      <c r="F151" s="373"/>
      <c r="G151" s="373"/>
      <c r="H151" s="373"/>
      <c r="I151" s="373"/>
      <c r="J151" s="374"/>
      <c r="K151" s="16"/>
      <c r="L151" s="372" t="s">
        <v>61</v>
      </c>
      <c r="M151" s="373"/>
      <c r="N151" s="373"/>
      <c r="O151" s="373"/>
      <c r="P151" s="373"/>
      <c r="Q151" s="373"/>
      <c r="R151" s="373"/>
      <c r="S151" s="374"/>
      <c r="T151" s="16"/>
      <c r="U151" s="372" t="s">
        <v>61</v>
      </c>
      <c r="V151" s="373"/>
      <c r="W151" s="373"/>
      <c r="X151" s="373"/>
      <c r="Y151" s="373"/>
      <c r="Z151" s="373"/>
      <c r="AA151" s="373"/>
      <c r="AB151" s="374"/>
      <c r="AC151" s="16"/>
      <c r="AD151" s="372" t="s">
        <v>61</v>
      </c>
      <c r="AE151" s="373"/>
      <c r="AF151" s="373"/>
      <c r="AG151" s="373"/>
      <c r="AH151" s="373"/>
      <c r="AI151" s="373"/>
      <c r="AJ151" s="373"/>
      <c r="AK151" s="374"/>
      <c r="AL151" s="197"/>
      <c r="AM151" s="195"/>
      <c r="AN151" s="202"/>
    </row>
    <row r="152" spans="2:40" ht="15.75" customHeight="1" thickBot="1" x14ac:dyDescent="0.4">
      <c r="B152" s="135"/>
      <c r="C152" s="375"/>
      <c r="D152" s="376"/>
      <c r="E152" s="376"/>
      <c r="F152" s="376"/>
      <c r="G152" s="376"/>
      <c r="H152" s="376"/>
      <c r="I152" s="376"/>
      <c r="J152" s="377"/>
      <c r="K152" s="16"/>
      <c r="L152" s="375"/>
      <c r="M152" s="376"/>
      <c r="N152" s="376"/>
      <c r="O152" s="376"/>
      <c r="P152" s="376"/>
      <c r="Q152" s="376"/>
      <c r="R152" s="376"/>
      <c r="S152" s="377"/>
      <c r="T152" s="16"/>
      <c r="U152" s="375"/>
      <c r="V152" s="376"/>
      <c r="W152" s="376"/>
      <c r="X152" s="376"/>
      <c r="Y152" s="376"/>
      <c r="Z152" s="376"/>
      <c r="AA152" s="376"/>
      <c r="AB152" s="377"/>
      <c r="AC152" s="16"/>
      <c r="AD152" s="375"/>
      <c r="AE152" s="376"/>
      <c r="AF152" s="376"/>
      <c r="AG152" s="376"/>
      <c r="AH152" s="376"/>
      <c r="AI152" s="376"/>
      <c r="AJ152" s="376"/>
      <c r="AK152" s="377"/>
      <c r="AL152" s="197"/>
      <c r="AM152" s="195"/>
      <c r="AN152" s="202"/>
    </row>
    <row r="153" spans="2:40" x14ac:dyDescent="0.35">
      <c r="B153" s="135"/>
      <c r="C153" s="197"/>
      <c r="D153" s="195"/>
      <c r="E153" s="195"/>
      <c r="F153" s="195"/>
      <c r="G153" s="195"/>
      <c r="H153" s="195"/>
      <c r="I153" s="195"/>
      <c r="J153" s="195"/>
      <c r="K153" s="16"/>
      <c r="L153" s="197"/>
      <c r="M153" s="197"/>
      <c r="N153" s="197"/>
      <c r="O153" s="197"/>
      <c r="P153" s="197"/>
      <c r="Q153" s="197"/>
      <c r="R153" s="197"/>
      <c r="S153" s="197"/>
      <c r="T153" s="16"/>
      <c r="U153" s="197"/>
      <c r="V153" s="197"/>
      <c r="W153" s="197"/>
      <c r="X153" s="197"/>
      <c r="Y153" s="197"/>
      <c r="Z153" s="197"/>
      <c r="AA153" s="197"/>
      <c r="AB153" s="197"/>
      <c r="AC153" s="16"/>
      <c r="AD153" s="197"/>
      <c r="AE153" s="197"/>
      <c r="AF153" s="197"/>
      <c r="AG153" s="197"/>
      <c r="AH153" s="197"/>
      <c r="AI153" s="197"/>
      <c r="AJ153" s="197"/>
      <c r="AK153" s="197"/>
      <c r="AL153" s="197"/>
      <c r="AM153" s="195"/>
      <c r="AN153" s="202"/>
    </row>
    <row r="154" spans="2:40" x14ac:dyDescent="0.35">
      <c r="B154" s="135"/>
      <c r="C154" s="197"/>
      <c r="D154" s="195"/>
      <c r="E154" s="195"/>
      <c r="F154" s="195"/>
      <c r="G154" s="195"/>
      <c r="H154" s="195"/>
      <c r="I154" s="195"/>
      <c r="J154" s="195"/>
      <c r="K154" s="16"/>
      <c r="L154" s="197"/>
      <c r="M154" s="197"/>
      <c r="N154" s="197"/>
      <c r="O154" s="197"/>
      <c r="P154" s="197"/>
      <c r="Q154" s="197"/>
      <c r="R154" s="197"/>
      <c r="S154" s="197"/>
      <c r="T154" s="16"/>
      <c r="U154" s="197"/>
      <c r="V154" s="197"/>
      <c r="W154" s="197"/>
      <c r="X154" s="197"/>
      <c r="Y154" s="197"/>
      <c r="Z154" s="197"/>
      <c r="AA154" s="197"/>
      <c r="AB154" s="197"/>
      <c r="AC154" s="16"/>
      <c r="AD154" s="197"/>
      <c r="AE154" s="197"/>
      <c r="AF154" s="197"/>
      <c r="AG154" s="197"/>
      <c r="AH154" s="197"/>
      <c r="AI154" s="197"/>
      <c r="AJ154" s="197"/>
      <c r="AK154" s="197"/>
      <c r="AL154" s="197"/>
      <c r="AM154" s="195"/>
      <c r="AN154" s="202"/>
    </row>
    <row r="155" spans="2:40" x14ac:dyDescent="0.35">
      <c r="B155" s="135"/>
      <c r="C155" s="197"/>
      <c r="D155" s="195"/>
      <c r="E155" s="195"/>
      <c r="F155" s="195"/>
      <c r="G155" s="195"/>
      <c r="H155" s="195"/>
      <c r="I155" s="195"/>
      <c r="J155" s="195"/>
      <c r="K155" s="16"/>
      <c r="L155" s="197"/>
      <c r="M155" s="197"/>
      <c r="N155" s="197"/>
      <c r="O155" s="197"/>
      <c r="P155" s="197"/>
      <c r="Q155" s="197"/>
      <c r="R155" s="197"/>
      <c r="S155" s="197"/>
      <c r="T155" s="16"/>
      <c r="U155" s="197"/>
      <c r="V155" s="197"/>
      <c r="W155" s="197"/>
      <c r="X155" s="197"/>
      <c r="Y155" s="197"/>
      <c r="Z155" s="197"/>
      <c r="AA155" s="197"/>
      <c r="AB155" s="197"/>
      <c r="AC155" s="16"/>
      <c r="AD155" s="197"/>
      <c r="AE155" s="197"/>
      <c r="AF155" s="197"/>
      <c r="AG155" s="197"/>
      <c r="AH155" s="197"/>
      <c r="AI155" s="197"/>
      <c r="AJ155" s="197"/>
      <c r="AK155" s="197"/>
      <c r="AL155" s="197"/>
      <c r="AM155" s="195"/>
      <c r="AN155" s="202"/>
    </row>
    <row r="156" spans="2:40" ht="15" thickBot="1" x14ac:dyDescent="0.4">
      <c r="B156" s="162"/>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163"/>
    </row>
    <row r="157" spans="2:40" ht="15" thickTop="1" x14ac:dyDescent="0.35"/>
  </sheetData>
  <sheetProtection algorithmName="SHA-512" hashValue="Ee3h4uaFNBtnTSDHhMhn1E1daYmhazmdtUjjA9Zya7RIW5qCI80nY1AV1Bi8gXWWJtbFnPBgMvcw6YC8I8qGQw==" saltValue="4e3CE1SruKFR7B6Yh0JuGg==" spinCount="100000" sheet="1" objects="1" scenarios="1"/>
  <mergeCells count="163">
    <mergeCell ref="B5:AN5"/>
    <mergeCell ref="C41:J41"/>
    <mergeCell ref="L41:S41"/>
    <mergeCell ref="U41:AB41"/>
    <mergeCell ref="AD41:AK41"/>
    <mergeCell ref="P43:X43"/>
    <mergeCell ref="B102:AB102"/>
    <mergeCell ref="B47:AN47"/>
    <mergeCell ref="U36:AB36"/>
    <mergeCell ref="AD36:AK36"/>
    <mergeCell ref="C36:J36"/>
    <mergeCell ref="L36:S36"/>
    <mergeCell ref="L33:S33"/>
    <mergeCell ref="U33:AB33"/>
    <mergeCell ref="AD33:AK33"/>
    <mergeCell ref="D6:AK6"/>
    <mergeCell ref="C7:J7"/>
    <mergeCell ref="L7:S7"/>
    <mergeCell ref="U7:AB7"/>
    <mergeCell ref="AD7:AK7"/>
    <mergeCell ref="C8:J8"/>
    <mergeCell ref="L8:S8"/>
    <mergeCell ref="U8:AB8"/>
    <mergeCell ref="AD8:AK8"/>
    <mergeCell ref="C23:J23"/>
    <mergeCell ref="L23:S23"/>
    <mergeCell ref="U23:AB23"/>
    <mergeCell ref="AD23:AK23"/>
    <mergeCell ref="C29:J29"/>
    <mergeCell ref="L29:S29"/>
    <mergeCell ref="B78:AM79"/>
    <mergeCell ref="B57:AN58"/>
    <mergeCell ref="C59:AM59"/>
    <mergeCell ref="C61:AM61"/>
    <mergeCell ref="C63:AM63"/>
    <mergeCell ref="C67:J67"/>
    <mergeCell ref="U29:AB29"/>
    <mergeCell ref="AD29:AK29"/>
    <mergeCell ref="C33:J33"/>
    <mergeCell ref="C27:J27"/>
    <mergeCell ref="L28:S28"/>
    <mergeCell ref="U28:AB28"/>
    <mergeCell ref="AD28:AK28"/>
    <mergeCell ref="C28:J28"/>
    <mergeCell ref="C24:J24"/>
    <mergeCell ref="L24:S24"/>
    <mergeCell ref="U24:AB24"/>
    <mergeCell ref="AD24:AK24"/>
    <mergeCell ref="C151:J152"/>
    <mergeCell ref="L151:S152"/>
    <mergeCell ref="U151:AB152"/>
    <mergeCell ref="AD151:AK152"/>
    <mergeCell ref="B90:AM91"/>
    <mergeCell ref="C96:AN96"/>
    <mergeCell ref="B123:P123"/>
    <mergeCell ref="Q123:AB123"/>
    <mergeCell ref="C139:AK139"/>
    <mergeCell ref="C147:AK147"/>
    <mergeCell ref="B94:AN94"/>
    <mergeCell ref="B95:AM95"/>
    <mergeCell ref="V97:AC97"/>
    <mergeCell ref="B98:AM98"/>
    <mergeCell ref="O101:P101"/>
    <mergeCell ref="R101:S101"/>
    <mergeCell ref="U101:V101"/>
    <mergeCell ref="C115:AN115"/>
    <mergeCell ref="B127:AK127"/>
    <mergeCell ref="V116:AC116"/>
    <mergeCell ref="B117:AM117"/>
    <mergeCell ref="B110:AM110"/>
    <mergeCell ref="C143:AK143"/>
    <mergeCell ref="C141:T141"/>
    <mergeCell ref="C9:J9"/>
    <mergeCell ref="L9:S9"/>
    <mergeCell ref="U9:AB9"/>
    <mergeCell ref="AD9:AK9"/>
    <mergeCell ref="C19:J19"/>
    <mergeCell ref="L19:S19"/>
    <mergeCell ref="U19:AB19"/>
    <mergeCell ref="AD19:AK19"/>
    <mergeCell ref="C22:J22"/>
    <mergeCell ref="L22:S22"/>
    <mergeCell ref="C10:J10"/>
    <mergeCell ref="L10:S10"/>
    <mergeCell ref="U10:AB10"/>
    <mergeCell ref="AD10:AK10"/>
    <mergeCell ref="U22:AB22"/>
    <mergeCell ref="AD22:AK22"/>
    <mergeCell ref="C20:J20"/>
    <mergeCell ref="L20:S20"/>
    <mergeCell ref="U20:AB20"/>
    <mergeCell ref="AD20:AK20"/>
    <mergeCell ref="U27:AB27"/>
    <mergeCell ref="AD27:AK27"/>
    <mergeCell ref="L150:S150"/>
    <mergeCell ref="AD149:AK149"/>
    <mergeCell ref="U150:AB150"/>
    <mergeCell ref="AD150:AK150"/>
    <mergeCell ref="C150:J150"/>
    <mergeCell ref="C149:J149"/>
    <mergeCell ref="L149:S149"/>
    <mergeCell ref="U149:AB149"/>
    <mergeCell ref="C146:AK146"/>
    <mergeCell ref="C145:AK145"/>
    <mergeCell ref="B77:AN77"/>
    <mergeCell ref="C88:AK88"/>
    <mergeCell ref="AL33:AN33"/>
    <mergeCell ref="C71:AK72"/>
    <mergeCell ref="C70:AK70"/>
    <mergeCell ref="C51:AK51"/>
    <mergeCell ref="B54:AN54"/>
    <mergeCell ref="C49:AK49"/>
    <mergeCell ref="B97:N97"/>
    <mergeCell ref="O97:S97"/>
    <mergeCell ref="U67:AB67"/>
    <mergeCell ref="C142:T142"/>
    <mergeCell ref="U141:AK141"/>
    <mergeCell ref="U142:AK142"/>
    <mergeCell ref="C140:AD140"/>
    <mergeCell ref="AG140:AK140"/>
    <mergeCell ref="B100:P100"/>
    <mergeCell ref="Q100:S100"/>
    <mergeCell ref="T100:V100"/>
    <mergeCell ref="B116:N116"/>
    <mergeCell ref="O116:Q116"/>
    <mergeCell ref="B129:AM129"/>
    <mergeCell ref="B113:AN113"/>
    <mergeCell ref="B114:AM114"/>
    <mergeCell ref="R120:S120"/>
    <mergeCell ref="U120:V120"/>
    <mergeCell ref="X101:Y101"/>
    <mergeCell ref="B108:AK108"/>
    <mergeCell ref="O120:P120"/>
    <mergeCell ref="X120:Y120"/>
    <mergeCell ref="B105:W105"/>
    <mergeCell ref="B104:M104"/>
    <mergeCell ref="N104:R104"/>
    <mergeCell ref="B119:N119"/>
    <mergeCell ref="O119:Q119"/>
    <mergeCell ref="B2:AN3"/>
    <mergeCell ref="B121:AB121"/>
    <mergeCell ref="B39:AM39"/>
    <mergeCell ref="C135:AK137"/>
    <mergeCell ref="Q111:U111"/>
    <mergeCell ref="V111:AM111"/>
    <mergeCell ref="O131:T131"/>
    <mergeCell ref="U131:AM131"/>
    <mergeCell ref="AD67:AJ67"/>
    <mergeCell ref="B56:AN56"/>
    <mergeCell ref="C50:J50"/>
    <mergeCell ref="L50:S50"/>
    <mergeCell ref="U50:AB50"/>
    <mergeCell ref="AD50:AK50"/>
    <mergeCell ref="L67:S67"/>
    <mergeCell ref="C60:AJ60"/>
    <mergeCell ref="C84:AK84"/>
    <mergeCell ref="C87:J87"/>
    <mergeCell ref="L87:S87"/>
    <mergeCell ref="U87:AB87"/>
    <mergeCell ref="AD87:AK87"/>
    <mergeCell ref="C86:AK86"/>
    <mergeCell ref="B65:AM65"/>
    <mergeCell ref="L27:S27"/>
  </mergeCells>
  <conditionalFormatting sqref="C17">
    <cfRule type="cellIs" dxfId="140" priority="159" operator="equal">
      <formula>1</formula>
    </cfRule>
  </conditionalFormatting>
  <conditionalFormatting sqref="D17:J17 L17:S17 U17:AB17 AD17:AK17">
    <cfRule type="cellIs" dxfId="139" priority="158" operator="equal">
      <formula>1</formula>
    </cfRule>
  </conditionalFormatting>
  <conditionalFormatting sqref="AD17:AK17 U17:AB17 L17:S17 C17:J17">
    <cfRule type="cellIs" dxfId="138" priority="157" operator="equal">
      <formula>0</formula>
    </cfRule>
  </conditionalFormatting>
  <conditionalFormatting sqref="C11">
    <cfRule type="expression" dxfId="137" priority="352">
      <formula>C8="off"</formula>
    </cfRule>
  </conditionalFormatting>
  <conditionalFormatting sqref="C12">
    <cfRule type="expression" dxfId="136" priority="356">
      <formula>C16=1</formula>
    </cfRule>
  </conditionalFormatting>
  <conditionalFormatting sqref="C11 E11:J11 L11:S11 U11:AB11 AD11:AH11 AJ11:AK11">
    <cfRule type="expression" dxfId="135" priority="357">
      <formula>#REF!="off"</formula>
    </cfRule>
  </conditionalFormatting>
  <conditionalFormatting sqref="D11">
    <cfRule type="expression" dxfId="134" priority="358">
      <formula>#REF!="off"</formula>
    </cfRule>
  </conditionalFormatting>
  <conditionalFormatting sqref="D12:J12">
    <cfRule type="expression" dxfId="133" priority="365">
      <formula>D16=1</formula>
    </cfRule>
  </conditionalFormatting>
  <conditionalFormatting sqref="AI11">
    <cfRule type="expression" dxfId="132" priority="394">
      <formula>#REF!="off"</formula>
    </cfRule>
  </conditionalFormatting>
  <conditionalFormatting sqref="L12">
    <cfRule type="expression" dxfId="131" priority="155">
      <formula>L16=1</formula>
    </cfRule>
  </conditionalFormatting>
  <conditionalFormatting sqref="M12:S12">
    <cfRule type="expression" dxfId="130" priority="156">
      <formula>M16=1</formula>
    </cfRule>
  </conditionalFormatting>
  <conditionalFormatting sqref="U12">
    <cfRule type="expression" dxfId="129" priority="153">
      <formula>U16=1</formula>
    </cfRule>
  </conditionalFormatting>
  <conditionalFormatting sqref="V12:AB12">
    <cfRule type="expression" dxfId="128" priority="154">
      <formula>V16=1</formula>
    </cfRule>
  </conditionalFormatting>
  <conditionalFormatting sqref="AD12">
    <cfRule type="expression" dxfId="127" priority="151">
      <formula>AD16=1</formula>
    </cfRule>
  </conditionalFormatting>
  <conditionalFormatting sqref="AE12:AK12">
    <cfRule type="expression" dxfId="126" priority="152">
      <formula>AE16=1</formula>
    </cfRule>
  </conditionalFormatting>
  <conditionalFormatting sqref="C50:J50">
    <cfRule type="expression" dxfId="125" priority="150">
      <formula>$C$51="CLASS A"</formula>
    </cfRule>
  </conditionalFormatting>
  <conditionalFormatting sqref="L50:S50">
    <cfRule type="expression" dxfId="124" priority="149">
      <formula>$C$51="CLASS B"</formula>
    </cfRule>
  </conditionalFormatting>
  <conditionalFormatting sqref="U50:AB50">
    <cfRule type="expression" dxfId="123" priority="148">
      <formula>$C$51="Class C"</formula>
    </cfRule>
  </conditionalFormatting>
  <conditionalFormatting sqref="AD50:AK50">
    <cfRule type="expression" dxfId="122" priority="147">
      <formula>$C$51="Class D"</formula>
    </cfRule>
  </conditionalFormatting>
  <conditionalFormatting sqref="AF62">
    <cfRule type="expression" dxfId="121" priority="138">
      <formula>$AF$64=1</formula>
    </cfRule>
    <cfRule type="expression" dxfId="120" priority="146">
      <formula>$AF$64=0</formula>
    </cfRule>
  </conditionalFormatting>
  <conditionalFormatting sqref="AJ62">
    <cfRule type="expression" dxfId="119" priority="134">
      <formula>$AJ$64=1</formula>
    </cfRule>
    <cfRule type="expression" dxfId="118" priority="145">
      <formula>$AJ$64=0</formula>
    </cfRule>
  </conditionalFormatting>
  <conditionalFormatting sqref="AG62">
    <cfRule type="expression" dxfId="117" priority="137">
      <formula>$AG$64=1</formula>
    </cfRule>
    <cfRule type="expression" dxfId="116" priority="144">
      <formula>$AG$64=0</formula>
    </cfRule>
  </conditionalFormatting>
  <conditionalFormatting sqref="AH62">
    <cfRule type="expression" dxfId="115" priority="136">
      <formula>$AH$64=1</formula>
    </cfRule>
    <cfRule type="expression" dxfId="114" priority="143">
      <formula>$AH$64=0</formula>
    </cfRule>
  </conditionalFormatting>
  <conditionalFormatting sqref="AI62">
    <cfRule type="expression" dxfId="113" priority="135">
      <formula>$AI$64=1</formula>
    </cfRule>
    <cfRule type="expression" dxfId="112" priority="142">
      <formula>$AI$64=0</formula>
    </cfRule>
  </conditionalFormatting>
  <conditionalFormatting sqref="AE62">
    <cfRule type="expression" dxfId="111" priority="140">
      <formula>$AE$64=1</formula>
    </cfRule>
    <cfRule type="expression" dxfId="110" priority="141">
      <formula>$AE$64=0</formula>
    </cfRule>
  </conditionalFormatting>
  <conditionalFormatting sqref="AD62">
    <cfRule type="expression" dxfId="109" priority="129">
      <formula>$AD$64=0</formula>
    </cfRule>
    <cfRule type="expression" dxfId="108" priority="139">
      <formula>$AD$64=1</formula>
    </cfRule>
  </conditionalFormatting>
  <conditionalFormatting sqref="AB62">
    <cfRule type="expression" dxfId="107" priority="132">
      <formula>$AB$64=1</formula>
    </cfRule>
    <cfRule type="expression" dxfId="106" priority="133">
      <formula>$AB$64=0</formula>
    </cfRule>
  </conditionalFormatting>
  <conditionalFormatting sqref="AA62">
    <cfRule type="expression" dxfId="105" priority="130">
      <formula>$AA$64=0</formula>
    </cfRule>
    <cfRule type="expression" dxfId="104" priority="131">
      <formula>$AA$64=1</formula>
    </cfRule>
  </conditionalFormatting>
  <conditionalFormatting sqref="Z62">
    <cfRule type="expression" dxfId="103" priority="84">
      <formula>$Z$64=1</formula>
    </cfRule>
    <cfRule type="expression" dxfId="102" priority="128">
      <formula>$Z$64=0</formula>
    </cfRule>
  </conditionalFormatting>
  <conditionalFormatting sqref="Y62">
    <cfRule type="expression" dxfId="101" priority="85">
      <formula>$Y$64=1</formula>
    </cfRule>
    <cfRule type="expression" dxfId="100" priority="127">
      <formula>$Y$64=0</formula>
    </cfRule>
  </conditionalFormatting>
  <conditionalFormatting sqref="X62">
    <cfRule type="expression" dxfId="99" priority="86">
      <formula>$X$64=1</formula>
    </cfRule>
    <cfRule type="expression" dxfId="98" priority="126">
      <formula>$X$64=0</formula>
    </cfRule>
  </conditionalFormatting>
  <conditionalFormatting sqref="W62">
    <cfRule type="expression" dxfId="97" priority="87">
      <formula>$W$64=1</formula>
    </cfRule>
    <cfRule type="expression" dxfId="96" priority="125">
      <formula>$W$64=0</formula>
    </cfRule>
  </conditionalFormatting>
  <conditionalFormatting sqref="V62">
    <cfRule type="expression" dxfId="95" priority="88">
      <formula>$V$64=1</formula>
    </cfRule>
    <cfRule type="expression" dxfId="94" priority="124">
      <formula>$V$64=0</formula>
    </cfRule>
  </conditionalFormatting>
  <conditionalFormatting sqref="U62">
    <cfRule type="expression" dxfId="93" priority="89">
      <formula>$U$64=1</formula>
    </cfRule>
    <cfRule type="expression" dxfId="92" priority="123">
      <formula>$U$64=0</formula>
    </cfRule>
  </conditionalFormatting>
  <conditionalFormatting sqref="S62">
    <cfRule type="expression" dxfId="91" priority="90">
      <formula>$S$64=1</formula>
    </cfRule>
    <cfRule type="expression" dxfId="90" priority="122">
      <formula>$S$64=0</formula>
    </cfRule>
  </conditionalFormatting>
  <conditionalFormatting sqref="R62">
    <cfRule type="expression" dxfId="89" priority="91">
      <formula>$R$64=1</formula>
    </cfRule>
    <cfRule type="expression" dxfId="88" priority="121">
      <formula>$R$64=0</formula>
    </cfRule>
  </conditionalFormatting>
  <conditionalFormatting sqref="Q62">
    <cfRule type="expression" dxfId="87" priority="92">
      <formula>$Q$64=1</formula>
    </cfRule>
    <cfRule type="expression" dxfId="86" priority="120">
      <formula>$Q$64=0</formula>
    </cfRule>
  </conditionalFormatting>
  <conditionalFormatting sqref="P62">
    <cfRule type="expression" dxfId="85" priority="93">
      <formula>$P$64=1</formula>
    </cfRule>
    <cfRule type="expression" dxfId="84" priority="119">
      <formula>$P$64=0</formula>
    </cfRule>
  </conditionalFormatting>
  <conditionalFormatting sqref="O62">
    <cfRule type="expression" dxfId="83" priority="94">
      <formula>$O$64=1</formula>
    </cfRule>
    <cfRule type="expression" dxfId="82" priority="118">
      <formula>$O$64=0</formula>
    </cfRule>
  </conditionalFormatting>
  <conditionalFormatting sqref="N62">
    <cfRule type="expression" dxfId="81" priority="95">
      <formula>$N$64=1</formula>
    </cfRule>
    <cfRule type="expression" dxfId="80" priority="117">
      <formula>$N$64=0</formula>
    </cfRule>
  </conditionalFormatting>
  <conditionalFormatting sqref="M62">
    <cfRule type="expression" dxfId="79" priority="96">
      <formula>$M$64=1</formula>
    </cfRule>
    <cfRule type="expression" dxfId="78" priority="116">
      <formula>$M$64=0</formula>
    </cfRule>
  </conditionalFormatting>
  <conditionalFormatting sqref="L62">
    <cfRule type="expression" dxfId="77" priority="97">
      <formula>$L$64=1</formula>
    </cfRule>
    <cfRule type="expression" dxfId="76" priority="115">
      <formula>$L$64=0</formula>
    </cfRule>
  </conditionalFormatting>
  <conditionalFormatting sqref="J62">
    <cfRule type="expression" dxfId="75" priority="98">
      <formula>$J$64=1</formula>
    </cfRule>
    <cfRule type="expression" dxfId="74" priority="114">
      <formula>$J$64=0</formula>
    </cfRule>
  </conditionalFormatting>
  <conditionalFormatting sqref="I62">
    <cfRule type="expression" dxfId="73" priority="99">
      <formula>$I$64=1</formula>
    </cfRule>
    <cfRule type="expression" dxfId="72" priority="113">
      <formula>$I$64=0</formula>
    </cfRule>
  </conditionalFormatting>
  <conditionalFormatting sqref="H62">
    <cfRule type="expression" dxfId="71" priority="100">
      <formula>$H$64=1</formula>
    </cfRule>
    <cfRule type="expression" dxfId="70" priority="112">
      <formula>$H$64=0</formula>
    </cfRule>
  </conditionalFormatting>
  <conditionalFormatting sqref="G62">
    <cfRule type="expression" dxfId="69" priority="101">
      <formula>$G$64=1</formula>
    </cfRule>
    <cfRule type="expression" dxfId="68" priority="111">
      <formula>$G$64=0</formula>
    </cfRule>
  </conditionalFormatting>
  <conditionalFormatting sqref="F62">
    <cfRule type="expression" dxfId="67" priority="102">
      <formula>$F$64=1</formula>
    </cfRule>
    <cfRule type="expression" dxfId="66" priority="110">
      <formula>$F$64=0</formula>
    </cfRule>
  </conditionalFormatting>
  <conditionalFormatting sqref="E62">
    <cfRule type="expression" dxfId="65" priority="103">
      <formula>$E$64=1</formula>
    </cfRule>
    <cfRule type="expression" dxfId="64" priority="109">
      <formula>$E$64=0</formula>
    </cfRule>
  </conditionalFormatting>
  <conditionalFormatting sqref="D62">
    <cfRule type="expression" dxfId="63" priority="104">
      <formula>$D$64=1</formula>
    </cfRule>
    <cfRule type="expression" dxfId="62" priority="107">
      <formula>$D$64=0</formula>
    </cfRule>
  </conditionalFormatting>
  <conditionalFormatting sqref="C62">
    <cfRule type="expression" dxfId="61" priority="105">
      <formula>$C$64=1</formula>
    </cfRule>
    <cfRule type="expression" dxfId="60" priority="106">
      <formula>$C$64=0</formula>
    </cfRule>
  </conditionalFormatting>
  <conditionalFormatting sqref="AD64:AJ64 U64:AB64 L64:S64 C64:J64">
    <cfRule type="cellIs" dxfId="59" priority="83" operator="equal">
      <formula>1</formula>
    </cfRule>
  </conditionalFormatting>
  <conditionalFormatting sqref="C64:AJ64">
    <cfRule type="cellIs" dxfId="58" priority="82" operator="equal">
      <formula>0</formula>
    </cfRule>
  </conditionalFormatting>
  <conditionalFormatting sqref="C81:J81 L81:S81 U81:AB81 AD81:AJ81">
    <cfRule type="cellIs" dxfId="57" priority="81" operator="equal">
      <formula>0</formula>
    </cfRule>
  </conditionalFormatting>
  <conditionalFormatting sqref="C80">
    <cfRule type="expression" dxfId="56" priority="80">
      <formula>$C$81=0</formula>
    </cfRule>
  </conditionalFormatting>
  <conditionalFormatting sqref="AD80">
    <cfRule type="expression" dxfId="55" priority="79">
      <formula>$AD$81=0</formula>
    </cfRule>
  </conditionalFormatting>
  <conditionalFormatting sqref="AE80">
    <cfRule type="expression" dxfId="54" priority="78">
      <formula>$AE$81=0</formula>
    </cfRule>
  </conditionalFormatting>
  <conditionalFormatting sqref="AF80">
    <cfRule type="expression" dxfId="53" priority="77">
      <formula>$AF$81=0</formula>
    </cfRule>
  </conditionalFormatting>
  <conditionalFormatting sqref="AG80">
    <cfRule type="expression" dxfId="52" priority="76">
      <formula>$AG$81=0</formula>
    </cfRule>
  </conditionalFormatting>
  <conditionalFormatting sqref="AH80">
    <cfRule type="expression" dxfId="51" priority="75">
      <formula>$AH$81=0</formula>
    </cfRule>
  </conditionalFormatting>
  <conditionalFormatting sqref="AI80">
    <cfRule type="expression" dxfId="50" priority="74">
      <formula>$AI$81=0</formula>
    </cfRule>
  </conditionalFormatting>
  <conditionalFormatting sqref="AJ80">
    <cfRule type="expression" dxfId="49" priority="73">
      <formula>$AJ$81=0</formula>
    </cfRule>
  </conditionalFormatting>
  <conditionalFormatting sqref="AB80">
    <cfRule type="expression" dxfId="48" priority="72">
      <formula>$AB$81=0</formula>
    </cfRule>
  </conditionalFormatting>
  <conditionalFormatting sqref="AA80">
    <cfRule type="expression" dxfId="47" priority="71">
      <formula>$AA$81=0</formula>
    </cfRule>
  </conditionalFormatting>
  <conditionalFormatting sqref="Z80">
    <cfRule type="expression" dxfId="46" priority="70">
      <formula>$Z$81=0</formula>
    </cfRule>
  </conditionalFormatting>
  <conditionalFormatting sqref="Y80">
    <cfRule type="expression" dxfId="45" priority="69">
      <formula>$Y$81=0</formula>
    </cfRule>
  </conditionalFormatting>
  <conditionalFormatting sqref="X80">
    <cfRule type="expression" dxfId="44" priority="68">
      <formula>$X$81=0</formula>
    </cfRule>
  </conditionalFormatting>
  <conditionalFormatting sqref="W80">
    <cfRule type="expression" dxfId="43" priority="67">
      <formula>$W$81=0</formula>
    </cfRule>
  </conditionalFormatting>
  <conditionalFormatting sqref="V80">
    <cfRule type="expression" dxfId="42" priority="66">
      <formula>$V$81=0</formula>
    </cfRule>
  </conditionalFormatting>
  <conditionalFormatting sqref="U80">
    <cfRule type="expression" dxfId="41" priority="65">
      <formula>$U$81=0</formula>
    </cfRule>
  </conditionalFormatting>
  <conditionalFormatting sqref="S80">
    <cfRule type="expression" dxfId="40" priority="64">
      <formula>$S$81=0</formula>
    </cfRule>
  </conditionalFormatting>
  <conditionalFormatting sqref="R80">
    <cfRule type="expression" dxfId="39" priority="63">
      <formula>$R$81=0</formula>
    </cfRule>
  </conditionalFormatting>
  <conditionalFormatting sqref="Q80">
    <cfRule type="expression" dxfId="38" priority="62">
      <formula>$Q$81=0</formula>
    </cfRule>
  </conditionalFormatting>
  <conditionalFormatting sqref="P80">
    <cfRule type="expression" dxfId="37" priority="61">
      <formula>$P$81=0</formula>
    </cfRule>
  </conditionalFormatting>
  <conditionalFormatting sqref="O80">
    <cfRule type="expression" dxfId="36" priority="60">
      <formula>$O$81=0</formula>
    </cfRule>
  </conditionalFormatting>
  <conditionalFormatting sqref="N80">
    <cfRule type="expression" dxfId="35" priority="59">
      <formula>$N$81=0</formula>
    </cfRule>
  </conditionalFormatting>
  <conditionalFormatting sqref="M80">
    <cfRule type="expression" dxfId="34" priority="58">
      <formula>$M$81=0</formula>
    </cfRule>
  </conditionalFormatting>
  <conditionalFormatting sqref="L80">
    <cfRule type="expression" dxfId="33" priority="57">
      <formula>$L$81=0</formula>
    </cfRule>
  </conditionalFormatting>
  <conditionalFormatting sqref="J80">
    <cfRule type="expression" dxfId="32" priority="56">
      <formula>$J$81=0</formula>
    </cfRule>
  </conditionalFormatting>
  <conditionalFormatting sqref="I80">
    <cfRule type="expression" dxfId="31" priority="55">
      <formula>$I$81=0</formula>
    </cfRule>
  </conditionalFormatting>
  <conditionalFormatting sqref="H80">
    <cfRule type="expression" dxfId="30" priority="54">
      <formula>$H$81=0</formula>
    </cfRule>
  </conditionalFormatting>
  <conditionalFormatting sqref="G80">
    <cfRule type="expression" dxfId="29" priority="53">
      <formula>$G$81=0</formula>
    </cfRule>
  </conditionalFormatting>
  <conditionalFormatting sqref="F80">
    <cfRule type="expression" dxfId="28" priority="52">
      <formula>$F$81=0</formula>
    </cfRule>
  </conditionalFormatting>
  <conditionalFormatting sqref="E80">
    <cfRule type="expression" dxfId="27" priority="51">
      <formula>$E$81=0</formula>
    </cfRule>
  </conditionalFormatting>
  <conditionalFormatting sqref="D80">
    <cfRule type="expression" dxfId="26" priority="50">
      <formula>$D$81=0</formula>
    </cfRule>
  </conditionalFormatting>
  <conditionalFormatting sqref="AK80">
    <cfRule type="expression" dxfId="25" priority="49">
      <formula>$AK$81=0</formula>
    </cfRule>
  </conditionalFormatting>
  <conditionalFormatting sqref="AK81">
    <cfRule type="cellIs" dxfId="24" priority="48" operator="equal">
      <formula>0</formula>
    </cfRule>
  </conditionalFormatting>
  <conditionalFormatting sqref="L118:S118">
    <cfRule type="expression" dxfId="23" priority="33">
      <formula>127&lt;=$C$10</formula>
    </cfRule>
    <cfRule type="expression" dxfId="22" priority="34">
      <formula>127&gt;$C$10</formula>
    </cfRule>
  </conditionalFormatting>
  <conditionalFormatting sqref="U118:AB118 AD118:AK118 AD99:AK99">
    <cfRule type="expression" dxfId="21" priority="32">
      <formula>223&gt;$C$10</formula>
    </cfRule>
  </conditionalFormatting>
  <conditionalFormatting sqref="U118:AB118">
    <cfRule type="expression" dxfId="20" priority="31">
      <formula>AND(191&lt;$C$10,$C$10&lt;223)</formula>
    </cfRule>
  </conditionalFormatting>
  <conditionalFormatting sqref="AD118:AK118">
    <cfRule type="expression" dxfId="19" priority="30">
      <formula>223&lt;$C$10</formula>
    </cfRule>
  </conditionalFormatting>
  <conditionalFormatting sqref="U118:AB118">
    <cfRule type="expression" dxfId="18" priority="29">
      <formula>$C$10&gt;223</formula>
    </cfRule>
  </conditionalFormatting>
  <conditionalFormatting sqref="L122:S122 U122:AB122 AD122:AK122">
    <cfRule type="cellIs" dxfId="17" priority="27" operator="equal">
      <formula>0</formula>
    </cfRule>
    <cfRule type="cellIs" dxfId="16" priority="28" operator="equal">
      <formula>1</formula>
    </cfRule>
  </conditionalFormatting>
  <conditionalFormatting sqref="C124:J124 L124:S124 U124:AB124 AD124:AK124">
    <cfRule type="cellIs" dxfId="15" priority="25" operator="equal">
      <formula>0</formula>
    </cfRule>
    <cfRule type="cellIs" dxfId="14" priority="26" operator="equal">
      <formula>1</formula>
    </cfRule>
  </conditionalFormatting>
  <conditionalFormatting sqref="C106:AK106">
    <cfRule type="cellIs" dxfId="13" priority="5" operator="equal">
      <formula>0</formula>
    </cfRule>
    <cfRule type="cellIs" dxfId="12" priority="6" operator="equal">
      <formula>1</formula>
    </cfRule>
  </conditionalFormatting>
  <conditionalFormatting sqref="L99:S99">
    <cfRule type="expression" dxfId="11" priority="13">
      <formula>127&lt;=$C$10</formula>
    </cfRule>
    <cfRule type="expression" dxfId="10" priority="14">
      <formula>127&gt;$C$10</formula>
    </cfRule>
  </conditionalFormatting>
  <conditionalFormatting sqref="U99:AB99">
    <cfRule type="expression" dxfId="9" priority="12">
      <formula>223&gt;$C$10</formula>
    </cfRule>
  </conditionalFormatting>
  <conditionalFormatting sqref="U99:AB99">
    <cfRule type="expression" dxfId="8" priority="11">
      <formula>AND(191&lt;$C$10,$C$10&lt;223)</formula>
    </cfRule>
  </conditionalFormatting>
  <conditionalFormatting sqref="AD99:AK99">
    <cfRule type="expression" dxfId="7" priority="10">
      <formula>223&lt;$C$10</formula>
    </cfRule>
  </conditionalFormatting>
  <conditionalFormatting sqref="U99:AB99">
    <cfRule type="expression" dxfId="6" priority="9">
      <formula>$C$10&gt;223</formula>
    </cfRule>
  </conditionalFormatting>
  <conditionalFormatting sqref="L103:S103 U103:AB103 AD103:AK103">
    <cfRule type="cellIs" dxfId="5" priority="7" operator="equal">
      <formula>0</formula>
    </cfRule>
    <cfRule type="cellIs" dxfId="4" priority="8" operator="equal">
      <formula>1</formula>
    </cfRule>
  </conditionalFormatting>
  <conditionalFormatting sqref="T103">
    <cfRule type="cellIs" dxfId="3" priority="3" operator="equal">
      <formula>0</formula>
    </cfRule>
    <cfRule type="cellIs" dxfId="2" priority="4" operator="equal">
      <formula>1</formula>
    </cfRule>
  </conditionalFormatting>
  <conditionalFormatting sqref="AC103">
    <cfRule type="cellIs" dxfId="1" priority="1" operator="equal">
      <formula>0</formula>
    </cfRule>
    <cfRule type="cellIs" dxfId="0" priority="2" operator="equal">
      <formula>1</formula>
    </cfRule>
  </conditionalFormatting>
  <dataValidations count="1">
    <dataValidation type="list" allowBlank="1" showInputMessage="1" showErrorMessage="1" sqref="AM10" xr:uid="{10BEEBD9-9C1F-440D-B766-8B4B803DF423}">
      <formula1>"0,1,2,3,4,5,6,7,8,9,10,11,12,13,14,15,16,17,18,19,20,21,22,23,24,25,26,27,28,29,30,31,32"</formula1>
    </dataValidation>
  </dataValidations>
  <hyperlinks>
    <hyperlink ref="L151:S152" location="'Address Mapping'!A90" display="Jump to explanation" xr:uid="{A6923277-841D-4B0E-B60A-0F4889790367}"/>
    <hyperlink ref="U151:AB152" location="'Address Mapping'!A73" display="Jump to explanation" xr:uid="{5C8A411E-C1CB-4B31-B5F8-28BB7451EBF6}"/>
    <hyperlink ref="AD151:AK152" location="'Address Mapping'!A109" display="Jump to explanation" xr:uid="{C6B59821-469D-4EA3-B910-8AE6052CC76F}"/>
    <hyperlink ref="C41:J41" location="'Address Mapping'!A50" display="Class Identification" xr:uid="{DB13C2B3-C9CF-42F3-A3B9-162B53F39593}"/>
    <hyperlink ref="L41:S41" location="'Address Mapping'!A71" display="Network Address" xr:uid="{5EBCE4E1-C136-4AFA-ACA8-EA7826E72166}"/>
    <hyperlink ref="U41:AB41" location="'Address Mapping'!A88" display="Broadcast Address" xr:uid="{3C23A9E5-DD48-4750-926F-500DFB7C955E}"/>
    <hyperlink ref="AD41:AK41" location="'Address Mapping'!A107" display="Number of Hosts" xr:uid="{2A47159C-0A5C-471E-8820-4E9D65D5D2F4}"/>
    <hyperlink ref="P43:X43" location="'Address Mapping'!A128" display="Number of Subnets" xr:uid="{858D56FA-9FAB-4190-B9D4-520DC6043646}"/>
    <hyperlink ref="C147:AK147" location="'Address Mapping'!A43" display="Jump to explanation" xr:uid="{3DD90CA7-3F45-44C5-99C8-3203799EE0AA}"/>
    <hyperlink ref="C151:J152" location="'Address Mapping'!A52" display="Jump to explanation" xr:uid="{151C8B7D-FC6E-440C-BA9A-155AB39D7204}"/>
    <hyperlink ref="B78:AM79" location="'Decimal to Binary'!A1" display="The Broadcast address is an address used to send packets to all valid addresses on that network. Once again, you need to take your IP address in binary form, and line it up with your subnet mask in binary form. If the position in the mask is a '1,’ simply bring the value from the IP address straight down. If it is a '0,' then the corresponding position in the IP address is treated as being &quot;turned on,” or you count the value of that position. If you need to review binary position values, look at the Decimal to Binary conversion tool." xr:uid="{22577B69-3C18-4638-BB8B-1952B4E69744}"/>
    <hyperlink ref="C143:AK143" location="'Address Mapping'!A1" display="Jump to explanation" xr:uid="{47B411E1-479A-4D3E-AF09-4C157832C5FA}"/>
    <hyperlink ref="B2:AN3" r:id="rId1" display="Click here if you require a demonstration of the operation of this tool." xr:uid="{2472C97A-65D2-42A0-9994-08EC53178851}"/>
  </hyperlinks>
  <pageMargins left="0.7" right="0.7" top="0.75" bottom="0.75" header="0.3" footer="0.3"/>
  <pageSetup orientation="portrait"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203928-5B7B-43DE-9EC4-63F0F91A759B}"/>
</file>

<file path=customXml/itemProps2.xml><?xml version="1.0" encoding="utf-8"?>
<ds:datastoreItem xmlns:ds="http://schemas.openxmlformats.org/officeDocument/2006/customXml" ds:itemID="{8A1FF0A7-D46E-4F01-B511-FDC6DB6F278C}"/>
</file>

<file path=customXml/itemProps3.xml><?xml version="1.0" encoding="utf-8"?>
<ds:datastoreItem xmlns:ds="http://schemas.openxmlformats.org/officeDocument/2006/customXml" ds:itemID="{326A6F1B-390A-4B70-9238-D7B3DD8FE5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Decimal to Binary</vt:lpstr>
      <vt:lpstr>Bit-mapping</vt:lpstr>
      <vt:lpstr>Address Mapping</vt:lpstr>
    </vt:vector>
  </TitlesOfParts>
  <Company>Germanna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Tutor-FAC</dc:creator>
  <cp:lastModifiedBy>Jessica L. Perez</cp:lastModifiedBy>
  <dcterms:created xsi:type="dcterms:W3CDTF">2020-02-19T16:09:45Z</dcterms:created>
  <dcterms:modified xsi:type="dcterms:W3CDTF">2020-09-18T13:44:34Z</dcterms:modified>
</cp:coreProperties>
</file>